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09.11.2018" sheetId="4" r:id="rId1"/>
  </sheets>
  <definedNames>
    <definedName name="_xlnm._FilterDatabase" localSheetId="0" hidden="1">'09.11.2018'!$L$62:$O$65</definedName>
  </definedNames>
  <calcPr calcId="125725"/>
</workbook>
</file>

<file path=xl/calcChain.xml><?xml version="1.0" encoding="utf-8"?>
<calcChain xmlns="http://schemas.openxmlformats.org/spreadsheetml/2006/main">
  <c r="AG84" i="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F84"/>
  <c r="E84"/>
  <c r="D84"/>
  <c r="C84"/>
  <c r="K46" l="1"/>
  <c r="AG47" l="1"/>
  <c r="Z47"/>
  <c r="V47"/>
  <c r="R47"/>
  <c r="S47" s="1"/>
  <c r="O47"/>
  <c r="N47"/>
  <c r="K47" l="1"/>
  <c r="F47"/>
  <c r="C46"/>
  <c r="F46" s="1"/>
  <c r="AG46"/>
  <c r="Z46"/>
  <c r="V46"/>
  <c r="S46"/>
  <c r="R46"/>
  <c r="R45"/>
  <c r="S45" s="1"/>
  <c r="O46"/>
  <c r="AG35" l="1"/>
  <c r="AG45"/>
  <c r="Z45"/>
  <c r="Z35"/>
  <c r="V35" l="1"/>
  <c r="V45"/>
  <c r="S35" l="1"/>
  <c r="R35"/>
  <c r="O35" l="1"/>
  <c r="K35"/>
  <c r="O45"/>
  <c r="O48" s="1"/>
  <c r="K45"/>
  <c r="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J36"/>
  <c r="I36"/>
  <c r="G36"/>
  <c r="F36"/>
  <c r="E36"/>
  <c r="D36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N48"/>
  <c r="M48"/>
  <c r="L48"/>
  <c r="J48"/>
  <c r="I48"/>
  <c r="H48"/>
  <c r="G48"/>
  <c r="F48"/>
  <c r="E48"/>
  <c r="D48"/>
  <c r="C48"/>
  <c r="F45" l="1"/>
  <c r="F35" l="1"/>
  <c r="C36"/>
  <c r="AG68" l="1"/>
  <c r="U61"/>
  <c r="AG44"/>
  <c r="Z44"/>
  <c r="V44"/>
  <c r="R44"/>
  <c r="O44"/>
  <c r="S44" s="1"/>
  <c r="F44"/>
  <c r="K44" s="1"/>
  <c r="Z43" l="1"/>
  <c r="AG43" s="1"/>
  <c r="AG34"/>
  <c r="Z34"/>
  <c r="V43" l="1"/>
  <c r="V34"/>
  <c r="R43" l="1"/>
  <c r="R34"/>
  <c r="O34"/>
  <c r="O43"/>
  <c r="K43"/>
  <c r="F43"/>
  <c r="K34"/>
  <c r="F34"/>
  <c r="S43" l="1"/>
  <c r="S34"/>
  <c r="AG42"/>
  <c r="Z42"/>
  <c r="V42" l="1"/>
  <c r="R42"/>
  <c r="S42" l="1"/>
  <c r="F33"/>
  <c r="K33" s="1"/>
  <c r="K36" s="1"/>
  <c r="Z33"/>
  <c r="AG33" s="1"/>
  <c r="V33"/>
  <c r="O42"/>
  <c r="K42" l="1"/>
  <c r="F42"/>
  <c r="Z41"/>
  <c r="AG41" s="1"/>
  <c r="V41"/>
  <c r="R41"/>
  <c r="S41" s="1"/>
  <c r="O41"/>
  <c r="F41"/>
  <c r="K41" s="1"/>
  <c r="Z32"/>
  <c r="AG32" s="1"/>
  <c r="V32" l="1"/>
  <c r="R33"/>
  <c r="R32" l="1"/>
  <c r="O32" l="1"/>
  <c r="S32" s="1"/>
  <c r="O33"/>
  <c r="S33" s="1"/>
  <c r="K32" l="1"/>
  <c r="F32"/>
  <c r="AG31"/>
  <c r="Z31"/>
  <c r="V31"/>
  <c r="R31"/>
  <c r="S31" s="1"/>
  <c r="O31"/>
  <c r="F31" l="1"/>
  <c r="T61"/>
  <c r="K31" l="1"/>
  <c r="Q61"/>
  <c r="P61"/>
  <c r="C66"/>
  <c r="V72"/>
  <c r="V71"/>
  <c r="V70"/>
  <c r="V68"/>
  <c r="V67"/>
  <c r="V66"/>
  <c r="R7"/>
  <c r="O7"/>
  <c r="F7"/>
  <c r="K7" l="1"/>
  <c r="S7"/>
  <c r="V73"/>
  <c r="V69"/>
  <c r="Z38"/>
  <c r="AG38" s="1"/>
  <c r="V22"/>
  <c r="V21"/>
  <c r="R39"/>
  <c r="R38"/>
  <c r="O40"/>
  <c r="O39"/>
  <c r="O38"/>
  <c r="O58"/>
  <c r="D65"/>
  <c r="E65"/>
  <c r="G65"/>
  <c r="H65"/>
  <c r="I65"/>
  <c r="J65"/>
  <c r="L65"/>
  <c r="M65"/>
  <c r="N65"/>
  <c r="P65"/>
  <c r="Q65"/>
  <c r="T65"/>
  <c r="U65"/>
  <c r="W65"/>
  <c r="X65"/>
  <c r="Y65"/>
  <c r="AA65"/>
  <c r="AB65"/>
  <c r="AC65"/>
  <c r="AD65"/>
  <c r="AE65"/>
  <c r="AF65"/>
  <c r="C65"/>
  <c r="D61"/>
  <c r="E61"/>
  <c r="H61"/>
  <c r="I61"/>
  <c r="J61"/>
  <c r="L61"/>
  <c r="M61"/>
  <c r="N61"/>
  <c r="W61"/>
  <c r="X61"/>
  <c r="Y61"/>
  <c r="AA61"/>
  <c r="AB61"/>
  <c r="AC61"/>
  <c r="AD61"/>
  <c r="AE61"/>
  <c r="AF61"/>
  <c r="S38" l="1"/>
  <c r="Z30"/>
  <c r="AG30" s="1"/>
  <c r="Z8"/>
  <c r="AG8" s="1"/>
  <c r="Z9"/>
  <c r="AG9" s="1"/>
  <c r="Z10"/>
  <c r="AG10" s="1"/>
  <c r="Z11"/>
  <c r="AG11" s="1"/>
  <c r="Z12"/>
  <c r="AG12" s="1"/>
  <c r="Z13"/>
  <c r="AG13" s="1"/>
  <c r="Z14"/>
  <c r="AG14" s="1"/>
  <c r="Z15"/>
  <c r="AG15" s="1"/>
  <c r="Z58"/>
  <c r="AG58" s="1"/>
  <c r="Z59"/>
  <c r="AG59" s="1"/>
  <c r="Z60"/>
  <c r="AG60" s="1"/>
  <c r="Z18"/>
  <c r="AG18" s="1"/>
  <c r="Z19"/>
  <c r="AG19" s="1"/>
  <c r="Z20"/>
  <c r="AG20" s="1"/>
  <c r="Z21"/>
  <c r="AG21" s="1"/>
  <c r="Z22"/>
  <c r="AG22" s="1"/>
  <c r="Z23"/>
  <c r="Z25"/>
  <c r="AG25" s="1"/>
  <c r="V8" l="1"/>
  <c r="V9"/>
  <c r="V10"/>
  <c r="V11"/>
  <c r="V12"/>
  <c r="V13"/>
  <c r="V14"/>
  <c r="V15"/>
  <c r="V30"/>
  <c r="V25"/>
  <c r="O9"/>
  <c r="O10"/>
  <c r="O11"/>
  <c r="O12"/>
  <c r="O13"/>
  <c r="O14"/>
  <c r="O15"/>
  <c r="R30"/>
  <c r="R25"/>
  <c r="O25"/>
  <c r="O30"/>
  <c r="S30" l="1"/>
  <c r="S25"/>
  <c r="F30"/>
  <c r="K30" s="1"/>
  <c r="F24"/>
  <c r="K24" s="1"/>
  <c r="F25"/>
  <c r="K25" s="1"/>
  <c r="D26"/>
  <c r="D82" s="1"/>
  <c r="E26"/>
  <c r="E82" s="1"/>
  <c r="G26"/>
  <c r="H26"/>
  <c r="H82" s="1"/>
  <c r="I26"/>
  <c r="I82" s="1"/>
  <c r="J26"/>
  <c r="L26"/>
  <c r="L82" s="1"/>
  <c r="M26"/>
  <c r="M82" s="1"/>
  <c r="N26"/>
  <c r="N82" s="1"/>
  <c r="P26"/>
  <c r="P82" s="1"/>
  <c r="Q26"/>
  <c r="Q82" s="1"/>
  <c r="T26"/>
  <c r="U26"/>
  <c r="AC26"/>
  <c r="AC82" s="1"/>
  <c r="AD26"/>
  <c r="AD82" s="1"/>
  <c r="AF26"/>
  <c r="AF82" s="1"/>
  <c r="C26"/>
  <c r="C82" s="1"/>
  <c r="V64" l="1"/>
  <c r="V63"/>
  <c r="V62"/>
  <c r="V65" l="1"/>
  <c r="F18"/>
  <c r="K18" s="1"/>
  <c r="F29"/>
  <c r="K29" s="1"/>
  <c r="F64"/>
  <c r="K64" s="1"/>
  <c r="F15"/>
  <c r="K15" s="1"/>
  <c r="F10"/>
  <c r="K10" s="1"/>
  <c r="F9"/>
  <c r="K9" s="1"/>
  <c r="F8"/>
  <c r="O64"/>
  <c r="F58"/>
  <c r="K58" s="1"/>
  <c r="K8" l="1"/>
  <c r="AC16"/>
  <c r="U16"/>
  <c r="R15"/>
  <c r="S15" s="1"/>
  <c r="R14"/>
  <c r="S14" s="1"/>
  <c r="I16" l="1"/>
  <c r="H73"/>
  <c r="F27" l="1"/>
  <c r="Z40"/>
  <c r="AG40" s="1"/>
  <c r="V23"/>
  <c r="R23"/>
  <c r="O23"/>
  <c r="F23"/>
  <c r="K23" s="1"/>
  <c r="E40"/>
  <c r="D40"/>
  <c r="C40"/>
  <c r="Z28"/>
  <c r="AG28" s="1"/>
  <c r="V28"/>
  <c r="R28"/>
  <c r="O28"/>
  <c r="F28"/>
  <c r="K28" s="1"/>
  <c r="K27" l="1"/>
  <c r="S23"/>
  <c r="F40"/>
  <c r="K40" s="1"/>
  <c r="K48" s="1"/>
  <c r="K49" s="1"/>
  <c r="S28"/>
  <c r="AA23"/>
  <c r="V40"/>
  <c r="R40"/>
  <c r="AB23" l="1"/>
  <c r="R18" l="1"/>
  <c r="R19"/>
  <c r="R20"/>
  <c r="R21"/>
  <c r="R22"/>
  <c r="R24"/>
  <c r="O24"/>
  <c r="S24" l="1"/>
  <c r="AE23"/>
  <c r="V24"/>
  <c r="W24" s="1"/>
  <c r="W26" s="1"/>
  <c r="AE26" l="1"/>
  <c r="AE82" s="1"/>
  <c r="AG23"/>
  <c r="X24"/>
  <c r="Z24" l="1"/>
  <c r="X26"/>
  <c r="X82" s="1"/>
  <c r="Y24"/>
  <c r="Y26" s="1"/>
  <c r="Y82" s="1"/>
  <c r="AA24" l="1"/>
  <c r="AA26" s="1"/>
  <c r="AA82" s="1"/>
  <c r="AB24" l="1"/>
  <c r="S40"/>
  <c r="AB26" l="1"/>
  <c r="AB82" s="1"/>
  <c r="AG24"/>
  <c r="AF73"/>
  <c r="AE73"/>
  <c r="AD73"/>
  <c r="AC73"/>
  <c r="AB73"/>
  <c r="AA73"/>
  <c r="Y73"/>
  <c r="X73"/>
  <c r="W73"/>
  <c r="U73"/>
  <c r="T73"/>
  <c r="Q73"/>
  <c r="P73"/>
  <c r="N73"/>
  <c r="M73"/>
  <c r="L73"/>
  <c r="J73"/>
  <c r="I73"/>
  <c r="G73"/>
  <c r="E73"/>
  <c r="D73"/>
  <c r="C73"/>
  <c r="Z72"/>
  <c r="AG72" s="1"/>
  <c r="R72"/>
  <c r="O72"/>
  <c r="F72"/>
  <c r="K72" s="1"/>
  <c r="Z71"/>
  <c r="AG71" s="1"/>
  <c r="R71"/>
  <c r="O71"/>
  <c r="F71"/>
  <c r="K71" s="1"/>
  <c r="Z70"/>
  <c r="AG70" s="1"/>
  <c r="R70"/>
  <c r="O70"/>
  <c r="F70"/>
  <c r="K70" s="1"/>
  <c r="AF69"/>
  <c r="AF83" s="1"/>
  <c r="AE69"/>
  <c r="AE83" s="1"/>
  <c r="AD69"/>
  <c r="AD83" s="1"/>
  <c r="AC69"/>
  <c r="AC83" s="1"/>
  <c r="AB69"/>
  <c r="AB83" s="1"/>
  <c r="AA69"/>
  <c r="AA83" s="1"/>
  <c r="Y69"/>
  <c r="Y83" s="1"/>
  <c r="X69"/>
  <c r="X83" s="1"/>
  <c r="W69"/>
  <c r="U69"/>
  <c r="U83" s="1"/>
  <c r="T69"/>
  <c r="Q69"/>
  <c r="Q83" s="1"/>
  <c r="P69"/>
  <c r="P83" s="1"/>
  <c r="N69"/>
  <c r="N83" s="1"/>
  <c r="M69"/>
  <c r="M83" s="1"/>
  <c r="L69"/>
  <c r="L83" s="1"/>
  <c r="J69"/>
  <c r="I69"/>
  <c r="I83" s="1"/>
  <c r="H69"/>
  <c r="H83" s="1"/>
  <c r="G69"/>
  <c r="E69"/>
  <c r="E83" s="1"/>
  <c r="D69"/>
  <c r="D83" s="1"/>
  <c r="C69"/>
  <c r="C83" s="1"/>
  <c r="Z68"/>
  <c r="R68"/>
  <c r="O68"/>
  <c r="F68"/>
  <c r="K68" s="1"/>
  <c r="Z67"/>
  <c r="AG67" s="1"/>
  <c r="R67"/>
  <c r="O67"/>
  <c r="F67"/>
  <c r="K67" s="1"/>
  <c r="Z66"/>
  <c r="AG66" s="1"/>
  <c r="R66"/>
  <c r="O66"/>
  <c r="F66"/>
  <c r="K66" s="1"/>
  <c r="Z64"/>
  <c r="AG64" s="1"/>
  <c r="R64"/>
  <c r="Z63"/>
  <c r="AG63" s="1"/>
  <c r="R63"/>
  <c r="O63"/>
  <c r="F63"/>
  <c r="K63" s="1"/>
  <c r="Z62"/>
  <c r="R62"/>
  <c r="O62"/>
  <c r="O65" s="1"/>
  <c r="F62"/>
  <c r="K62" s="1"/>
  <c r="V60"/>
  <c r="R60"/>
  <c r="O60"/>
  <c r="C60"/>
  <c r="C61" s="1"/>
  <c r="V59"/>
  <c r="R59"/>
  <c r="O59"/>
  <c r="F59"/>
  <c r="K59" s="1"/>
  <c r="V58"/>
  <c r="R58"/>
  <c r="G58"/>
  <c r="G61" s="1"/>
  <c r="Z57"/>
  <c r="V57"/>
  <c r="V61" s="1"/>
  <c r="R57"/>
  <c r="R61" s="1"/>
  <c r="O57"/>
  <c r="O61" s="1"/>
  <c r="F57"/>
  <c r="K57" s="1"/>
  <c r="Z39"/>
  <c r="AG39" s="1"/>
  <c r="V39"/>
  <c r="F39"/>
  <c r="K39" s="1"/>
  <c r="F38"/>
  <c r="K38" s="1"/>
  <c r="Z37"/>
  <c r="V37"/>
  <c r="R37"/>
  <c r="O37"/>
  <c r="F37"/>
  <c r="U49"/>
  <c r="Z29"/>
  <c r="AG29" s="1"/>
  <c r="V29"/>
  <c r="R29"/>
  <c r="O29"/>
  <c r="Z27"/>
  <c r="V27"/>
  <c r="R27"/>
  <c r="O27"/>
  <c r="O22"/>
  <c r="S22" s="1"/>
  <c r="F22"/>
  <c r="K22" s="1"/>
  <c r="O21"/>
  <c r="S21" s="1"/>
  <c r="F21"/>
  <c r="K21" s="1"/>
  <c r="V20"/>
  <c r="O20"/>
  <c r="S20" s="1"/>
  <c r="F20"/>
  <c r="K20" s="1"/>
  <c r="V19"/>
  <c r="O19"/>
  <c r="S19" s="1"/>
  <c r="F19"/>
  <c r="K19" s="1"/>
  <c r="V18"/>
  <c r="O18"/>
  <c r="S18" s="1"/>
  <c r="Z17"/>
  <c r="V17"/>
  <c r="R17"/>
  <c r="R26" s="1"/>
  <c r="O17"/>
  <c r="F17"/>
  <c r="AF16"/>
  <c r="AE16"/>
  <c r="AD16"/>
  <c r="AB16"/>
  <c r="AA16"/>
  <c r="Y16"/>
  <c r="X16"/>
  <c r="W16"/>
  <c r="T16"/>
  <c r="Q16"/>
  <c r="P16"/>
  <c r="N16"/>
  <c r="M16"/>
  <c r="L16"/>
  <c r="J16"/>
  <c r="H16"/>
  <c r="G16"/>
  <c r="E16"/>
  <c r="D16"/>
  <c r="C16"/>
  <c r="F14"/>
  <c r="K14" s="1"/>
  <c r="R13"/>
  <c r="S13" s="1"/>
  <c r="F13"/>
  <c r="K13" s="1"/>
  <c r="R12"/>
  <c r="S12" s="1"/>
  <c r="F12"/>
  <c r="K12" s="1"/>
  <c r="R11"/>
  <c r="S11" s="1"/>
  <c r="F11"/>
  <c r="R10"/>
  <c r="S10" s="1"/>
  <c r="R9"/>
  <c r="S9" s="1"/>
  <c r="R8"/>
  <c r="O8"/>
  <c r="Z7"/>
  <c r="AG7" s="1"/>
  <c r="V7"/>
  <c r="V83" l="1"/>
  <c r="K11"/>
  <c r="F16"/>
  <c r="K37"/>
  <c r="AG37"/>
  <c r="K17"/>
  <c r="F26"/>
  <c r="T83"/>
  <c r="T74"/>
  <c r="J82"/>
  <c r="J83"/>
  <c r="K69"/>
  <c r="C81"/>
  <c r="W83"/>
  <c r="V26"/>
  <c r="U74"/>
  <c r="R65"/>
  <c r="R82" s="1"/>
  <c r="AG17"/>
  <c r="AG26" s="1"/>
  <c r="AG82" s="1"/>
  <c r="Z26"/>
  <c r="AG57"/>
  <c r="AG61" s="1"/>
  <c r="Z61"/>
  <c r="F65"/>
  <c r="K65"/>
  <c r="AG62"/>
  <c r="AG65" s="1"/>
  <c r="Z65"/>
  <c r="S17"/>
  <c r="S26" s="1"/>
  <c r="O26"/>
  <c r="O82" s="1"/>
  <c r="AG27"/>
  <c r="S8"/>
  <c r="S16" s="1"/>
  <c r="K73"/>
  <c r="AG16"/>
  <c r="W82"/>
  <c r="S59"/>
  <c r="AC74"/>
  <c r="R16"/>
  <c r="L81"/>
  <c r="Y81"/>
  <c r="AE81"/>
  <c r="U81"/>
  <c r="U82"/>
  <c r="J81"/>
  <c r="X81"/>
  <c r="H81"/>
  <c r="N81"/>
  <c r="W81"/>
  <c r="W49"/>
  <c r="AB81"/>
  <c r="E81"/>
  <c r="Q81"/>
  <c r="I81"/>
  <c r="D81"/>
  <c r="P81"/>
  <c r="AD81"/>
  <c r="AC81"/>
  <c r="M49"/>
  <c r="M81"/>
  <c r="T81"/>
  <c r="T82"/>
  <c r="AA81"/>
  <c r="AF81"/>
  <c r="V16"/>
  <c r="C49"/>
  <c r="S67"/>
  <c r="S70"/>
  <c r="F69"/>
  <c r="F83" s="1"/>
  <c r="Y49"/>
  <c r="AD49"/>
  <c r="F60"/>
  <c r="K60" s="1"/>
  <c r="S63"/>
  <c r="R69"/>
  <c r="R83" s="1"/>
  <c r="S71"/>
  <c r="S58"/>
  <c r="Q49"/>
  <c r="AC49"/>
  <c r="S29"/>
  <c r="S39"/>
  <c r="E74"/>
  <c r="S68"/>
  <c r="R73"/>
  <c r="I74"/>
  <c r="V38"/>
  <c r="T49"/>
  <c r="X74"/>
  <c r="V74"/>
  <c r="S60"/>
  <c r="S66"/>
  <c r="AF74"/>
  <c r="Z16"/>
  <c r="S64"/>
  <c r="E49"/>
  <c r="J49"/>
  <c r="S37"/>
  <c r="Q74"/>
  <c r="O69"/>
  <c r="O83" s="1"/>
  <c r="S72"/>
  <c r="P74"/>
  <c r="D74"/>
  <c r="AB74"/>
  <c r="O16"/>
  <c r="I49"/>
  <c r="N49"/>
  <c r="AA49"/>
  <c r="AE49"/>
  <c r="S62"/>
  <c r="F73"/>
  <c r="O73"/>
  <c r="M74"/>
  <c r="Y74"/>
  <c r="L74"/>
  <c r="H74"/>
  <c r="G49"/>
  <c r="K16"/>
  <c r="AG69"/>
  <c r="D49"/>
  <c r="L49"/>
  <c r="AB49"/>
  <c r="AF49"/>
  <c r="Z69"/>
  <c r="G74"/>
  <c r="W74"/>
  <c r="AE74"/>
  <c r="J74"/>
  <c r="N74"/>
  <c r="AD74"/>
  <c r="S27"/>
  <c r="S57"/>
  <c r="H49"/>
  <c r="P49"/>
  <c r="X49"/>
  <c r="Z73"/>
  <c r="AG73" s="1"/>
  <c r="C74"/>
  <c r="AA74"/>
  <c r="F49" l="1"/>
  <c r="Z83"/>
  <c r="K83"/>
  <c r="AG83"/>
  <c r="S65"/>
  <c r="S82" s="1"/>
  <c r="S61"/>
  <c r="K61"/>
  <c r="K81" s="1"/>
  <c r="F61"/>
  <c r="F81" s="1"/>
  <c r="Z82"/>
  <c r="AG74"/>
  <c r="AG81"/>
  <c r="O81"/>
  <c r="AC85"/>
  <c r="AB85"/>
  <c r="S73"/>
  <c r="R81"/>
  <c r="M85"/>
  <c r="V81"/>
  <c r="V82"/>
  <c r="R74"/>
  <c r="Z81"/>
  <c r="C85"/>
  <c r="AD85"/>
  <c r="Q85"/>
  <c r="T85"/>
  <c r="D85"/>
  <c r="E85"/>
  <c r="W85"/>
  <c r="Y85"/>
  <c r="J85"/>
  <c r="O74"/>
  <c r="U85"/>
  <c r="AE85"/>
  <c r="V49"/>
  <c r="V85" s="1"/>
  <c r="X85"/>
  <c r="I85"/>
  <c r="S69"/>
  <c r="R49"/>
  <c r="AA85"/>
  <c r="N85"/>
  <c r="P85"/>
  <c r="AF85"/>
  <c r="H85"/>
  <c r="L85"/>
  <c r="AG49"/>
  <c r="Z74"/>
  <c r="Z49"/>
  <c r="O49"/>
  <c r="S83" l="1"/>
  <c r="K74"/>
  <c r="F74"/>
  <c r="R85"/>
  <c r="S81"/>
  <c r="O85"/>
  <c r="S49"/>
  <c r="AG85"/>
  <c r="S74"/>
  <c r="Z85"/>
  <c r="K26" l="1"/>
  <c r="K82" s="1"/>
  <c r="S85"/>
  <c r="F82" l="1"/>
  <c r="F85"/>
  <c r="K85"/>
</calcChain>
</file>

<file path=xl/sharedStrings.xml><?xml version="1.0" encoding="utf-8"?>
<sst xmlns="http://schemas.openxmlformats.org/spreadsheetml/2006/main" count="194" uniqueCount="99">
  <si>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</si>
  <si>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</si>
  <si>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</si>
  <si>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</si>
  <si>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</si>
  <si>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</si>
  <si>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</si>
  <si>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</si>
  <si>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</si>
  <si>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</si>
  <si>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</si>
  <si>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</si>
  <si>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</si>
  <si>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</si>
  <si>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</si>
  <si>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</si>
  <si>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</si>
  <si>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</si>
  <si>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</si>
  <si>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</si>
  <si>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</si>
  <si>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</si>
  <si>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</si>
  <si>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</si>
  <si>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</si>
  <si>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</si>
  <si>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</si>
  <si>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</si>
  <si>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</si>
  <si>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</si>
  <si>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</si>
  <si>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</si>
  <si>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</si>
  <si>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</si>
  <si>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</si>
  <si>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</si>
  <si>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</si>
  <si>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</si>
  <si>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</si>
  <si>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</si>
  <si>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</si>
  <si>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</si>
  <si>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~Sindromul Preder Willi~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</si>
  <si>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</si>
  <si>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</si>
  <si>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</si>
  <si>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</si>
  <si>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</si>
  <si>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</si>
  <si>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</si>
  <si>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>29.12.2017</t>
  </si>
  <si>
    <t xml:space="preserve">~ cost volum-rezultat ~ finalizat </t>
  </si>
  <si>
    <t xml:space="preserve">~ cost volum ~ </t>
  </si>
  <si>
    <t>CONSUM PENTRU ANUL 2018</t>
  </si>
  <si>
    <r>
      <t xml:space="preserve">INFLUENTE AN 2018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</si>
  <si>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TOTAL AN 2018:</t>
  </si>
  <si>
    <t>Trim I 2018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</si>
  <si>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</si>
  <si>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</si>
  <si>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</si>
  <si>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</si>
  <si>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</si>
  <si>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</si>
  <si>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</si>
  <si>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August 2018</t>
  </si>
  <si>
    <t>Septembrie 2018</t>
  </si>
  <si>
    <t>Octombrie 2018</t>
  </si>
  <si>
    <t>Noiembrie 2018</t>
  </si>
  <si>
    <t>Decembrie 2018</t>
  </si>
  <si>
    <t>Art. 8 / 2017</t>
  </si>
  <si>
    <t>26.01.2018</t>
  </si>
  <si>
    <t>31.01.2018</t>
  </si>
  <si>
    <t>FILA BUGET ALOCATA PE ANUL 2018</t>
  </si>
  <si>
    <t>04.04.2018</t>
  </si>
  <si>
    <t>19.03.2018</t>
  </si>
  <si>
    <t>21.03.2018</t>
  </si>
  <si>
    <t>29.03.2018</t>
  </si>
  <si>
    <t>07.03.2018/ Art. 183/2017</t>
  </si>
  <si>
    <t>27.04.2018</t>
  </si>
  <si>
    <t>04.05.2018</t>
  </si>
  <si>
    <t>25.05.2018</t>
  </si>
  <si>
    <t>23.04.2018</t>
  </si>
  <si>
    <t>Trim II 2018</t>
  </si>
  <si>
    <t xml:space="preserve">~ cost volum-rezultat ~ </t>
  </si>
  <si>
    <t>13.06.2018</t>
  </si>
  <si>
    <t>21.06.2018</t>
  </si>
  <si>
    <t>29.06.2018</t>
  </si>
  <si>
    <t xml:space="preserve">~ cost volum-rezultat finalizat ~ </t>
  </si>
  <si>
    <t>20.07.2018</t>
  </si>
  <si>
    <t>Trim III 2018</t>
  </si>
  <si>
    <t>14.09.2018</t>
  </si>
  <si>
    <t>19.09.2018</t>
  </si>
  <si>
    <t>12.09.2018</t>
  </si>
  <si>
    <t>28.09.2018</t>
  </si>
  <si>
    <t>18.10.2018</t>
  </si>
  <si>
    <t>22.10.2018</t>
  </si>
  <si>
    <t>24.10.2018</t>
  </si>
  <si>
    <t>01.11.2018</t>
  </si>
  <si>
    <t>Trim IV 2018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</si>
</sst>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  <font>
      <sz val="6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21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13" fillId="6" borderId="31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2" xfId="0" applyNumberFormat="1" applyFont="1" applyFill="1" applyBorder="1" applyAlignment="1">
      <alignment horizontal="right" vertical="center" shrinkToFit="1"/>
    </xf>
    <xf numFmtId="4" fontId="13" fillId="6" borderId="20" xfId="0" applyNumberFormat="1" applyFont="1" applyFill="1" applyBorder="1" applyAlignment="1">
      <alignment horizontal="right" vertical="center" shrinkToFit="1"/>
    </xf>
    <xf numFmtId="4" fontId="13" fillId="6" borderId="35" xfId="0" applyNumberFormat="1" applyFont="1" applyFill="1" applyBorder="1" applyAlignment="1">
      <alignment horizontal="right" vertical="center" shrinkToFit="1"/>
    </xf>
    <xf numFmtId="4" fontId="13" fillId="6" borderId="25" xfId="0" applyNumberFormat="1" applyFont="1" applyFill="1" applyBorder="1" applyAlignment="1">
      <alignment horizontal="right" vertical="center" shrinkToFit="1"/>
    </xf>
    <xf numFmtId="4" fontId="13" fillId="6" borderId="24" xfId="0" applyNumberFormat="1" applyFont="1" applyFill="1" applyBorder="1" applyAlignment="1">
      <alignment horizontal="right" vertical="center" shrinkToFit="1"/>
    </xf>
    <xf numFmtId="4" fontId="3" fillId="6" borderId="28" xfId="0" applyNumberFormat="1" applyFont="1" applyFill="1" applyBorder="1" applyAlignment="1">
      <alignment horizontal="right" vertical="center" shrinkToFit="1"/>
    </xf>
    <xf numFmtId="4" fontId="8" fillId="5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3" borderId="28" xfId="0" applyNumberFormat="1" applyFont="1" applyFill="1" applyBorder="1" applyAlignment="1">
      <alignment horizontal="right" vertical="center" shrinkToFit="1"/>
    </xf>
    <xf numFmtId="4" fontId="3" fillId="3" borderId="34" xfId="0" applyNumberFormat="1" applyFont="1" applyFill="1" applyBorder="1" applyAlignment="1">
      <alignment horizontal="right" vertical="center" shrinkToFit="1"/>
    </xf>
    <xf numFmtId="49" fontId="3" fillId="3" borderId="15" xfId="0" applyNumberFormat="1" applyFont="1" applyFill="1" applyBorder="1" applyAlignment="1">
      <alignment horizontal="center" vertical="center" shrinkToFit="1"/>
    </xf>
    <xf numFmtId="4" fontId="13" fillId="6" borderId="32" xfId="0" applyNumberFormat="1" applyFont="1" applyFill="1" applyBorder="1" applyAlignment="1">
      <alignment horizontal="right" vertical="center" shrinkToFit="1"/>
    </xf>
    <xf numFmtId="4" fontId="3" fillId="3" borderId="39" xfId="0" applyNumberFormat="1" applyFont="1" applyFill="1" applyBorder="1" applyAlignment="1">
      <alignment horizontal="right" vertical="center" shrinkToFit="1"/>
    </xf>
    <xf numFmtId="4" fontId="3" fillId="3" borderId="40" xfId="0" applyNumberFormat="1" applyFont="1" applyFill="1" applyBorder="1" applyAlignment="1">
      <alignment horizontal="right" vertical="center" shrinkToFit="1"/>
    </xf>
    <xf numFmtId="4" fontId="3" fillId="3" borderId="29" xfId="0" applyNumberFormat="1" applyFont="1" applyFill="1" applyBorder="1" applyAlignment="1">
      <alignment horizontal="right" vertical="center" shrinkToFit="1"/>
    </xf>
    <xf numFmtId="4" fontId="3" fillId="6" borderId="39" xfId="0" applyNumberFormat="1" applyFont="1" applyFill="1" applyBorder="1" applyAlignment="1">
      <alignment horizontal="right" vertical="center" shrinkToFit="1"/>
    </xf>
    <xf numFmtId="49" fontId="13" fillId="3" borderId="23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21" xfId="0" applyNumberFormat="1" applyFont="1" applyFill="1" applyBorder="1" applyAlignment="1">
      <alignment horizontal="right" vertical="center" shrinkToFit="1"/>
    </xf>
    <xf numFmtId="0" fontId="11" fillId="5" borderId="27" xfId="1" applyFont="1" applyFill="1" applyBorder="1" applyAlignment="1">
      <alignment horizontal="center" vertical="center" wrapText="1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 wrapText="1" shrinkToFit="1"/>
    </xf>
    <xf numFmtId="4" fontId="8" fillId="5" borderId="18" xfId="0" applyNumberFormat="1" applyFont="1" applyFill="1" applyBorder="1" applyAlignment="1">
      <alignment horizontal="center" vertical="center" wrapText="1" shrinkToFit="1"/>
    </xf>
    <xf numFmtId="49" fontId="13" fillId="3" borderId="17" xfId="0" applyNumberFormat="1" applyFont="1" applyFill="1" applyBorder="1" applyAlignment="1">
      <alignment horizontal="left" vertical="center" wrapText="1"/>
    </xf>
    <xf numFmtId="4" fontId="13" fillId="6" borderId="14" xfId="0" applyNumberFormat="1" applyFont="1" applyFill="1" applyBorder="1" applyAlignment="1">
      <alignment horizontal="right" vertical="center" shrinkToFit="1"/>
    </xf>
    <xf numFmtId="4" fontId="13" fillId="6" borderId="33" xfId="0" applyNumberFormat="1" applyFont="1" applyFill="1" applyBorder="1" applyAlignment="1">
      <alignment horizontal="right" vertical="center" shrinkToFit="1"/>
    </xf>
    <xf numFmtId="4" fontId="13" fillId="6" borderId="9" xfId="0" applyNumberFormat="1" applyFont="1" applyFill="1" applyBorder="1" applyAlignment="1">
      <alignment horizontal="right" vertical="center" shrinkToFit="1"/>
    </xf>
    <xf numFmtId="4" fontId="13" fillId="6" borderId="16" xfId="0" applyNumberFormat="1" applyFont="1" applyFill="1" applyBorder="1" applyAlignment="1">
      <alignment horizontal="right" vertical="center" shrinkToFit="1"/>
    </xf>
    <xf numFmtId="4" fontId="3" fillId="6" borderId="4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" fontId="3" fillId="6" borderId="34" xfId="0" applyNumberFormat="1" applyFont="1" applyFill="1" applyBorder="1" applyAlignment="1">
      <alignment horizontal="right" vertical="center" shrinkToFit="1"/>
    </xf>
    <xf numFmtId="4" fontId="13" fillId="6" borderId="41" xfId="0" applyNumberFormat="1" applyFont="1" applyFill="1" applyBorder="1" applyAlignment="1">
      <alignment horizontal="right" vertical="center" shrinkToFit="1"/>
    </xf>
    <xf numFmtId="4" fontId="13" fillId="6" borderId="42" xfId="0" applyNumberFormat="1" applyFont="1" applyFill="1" applyBorder="1" applyAlignment="1">
      <alignment horizontal="right" vertical="center" shrinkToFit="1"/>
    </xf>
    <xf numFmtId="4" fontId="13" fillId="6" borderId="43" xfId="0" applyNumberFormat="1" applyFont="1" applyFill="1" applyBorder="1" applyAlignment="1">
      <alignment horizontal="right" vertical="center" shrinkToFit="1"/>
    </xf>
    <xf numFmtId="4" fontId="13" fillId="6" borderId="30" xfId="0" applyNumberFormat="1" applyFont="1" applyFill="1" applyBorder="1" applyAlignment="1">
      <alignment horizontal="right" vertical="center" shrinkToFit="1"/>
    </xf>
    <xf numFmtId="49" fontId="13" fillId="3" borderId="7" xfId="0" applyNumberFormat="1" applyFont="1" applyFill="1" applyBorder="1" applyAlignment="1">
      <alignment horizontal="left" vertical="center" wrapText="1"/>
    </xf>
    <xf numFmtId="49" fontId="13" fillId="3" borderId="22" xfId="0" applyNumberFormat="1" applyFont="1" applyFill="1" applyBorder="1" applyAlignment="1">
      <alignment horizontal="left" vertical="center" wrapText="1"/>
    </xf>
    <xf numFmtId="49" fontId="9" fillId="3" borderId="23" xfId="0" applyNumberFormat="1" applyFont="1" applyFill="1" applyBorder="1" applyAlignment="1">
      <alignment horizontal="left" vertical="center" wrapText="1"/>
    </xf>
    <xf numFmtId="4" fontId="13" fillId="6" borderId="29" xfId="0" applyNumberFormat="1" applyFont="1" applyFill="1" applyBorder="1" applyAlignment="1">
      <alignment horizontal="right" vertical="center" shrinkToFit="1"/>
    </xf>
    <xf numFmtId="4" fontId="13" fillId="6" borderId="38" xfId="0" applyNumberFormat="1" applyFont="1" applyFill="1" applyBorder="1" applyAlignment="1">
      <alignment horizontal="right" vertical="center" shrinkToFit="1"/>
    </xf>
    <xf numFmtId="4" fontId="13" fillId="6" borderId="18" xfId="0" applyNumberFormat="1" applyFont="1" applyFill="1" applyBorder="1" applyAlignment="1">
      <alignment horizontal="right" vertical="center" shrinkToFit="1"/>
    </xf>
    <xf numFmtId="4" fontId="13" fillId="6" borderId="27" xfId="0" applyNumberFormat="1" applyFont="1" applyFill="1" applyBorder="1" applyAlignment="1">
      <alignment horizontal="right" vertical="center" shrinkToFit="1"/>
    </xf>
    <xf numFmtId="4" fontId="13" fillId="6" borderId="10" xfId="0" applyNumberFormat="1" applyFont="1" applyFill="1" applyBorder="1" applyAlignment="1">
      <alignment horizontal="right" vertical="center" shrinkToFit="1"/>
    </xf>
    <xf numFmtId="4" fontId="13" fillId="6" borderId="48" xfId="0" applyNumberFormat="1" applyFont="1" applyFill="1" applyBorder="1" applyAlignment="1">
      <alignment horizontal="right" vertical="center" shrinkToFit="1"/>
    </xf>
    <xf numFmtId="49" fontId="13" fillId="3" borderId="47" xfId="0" applyNumberFormat="1" applyFont="1" applyFill="1" applyBorder="1" applyAlignment="1">
      <alignment horizontal="left" vertical="center" wrapText="1"/>
    </xf>
    <xf numFmtId="4" fontId="13" fillId="6" borderId="19" xfId="0" applyNumberFormat="1" applyFont="1" applyFill="1" applyBorder="1" applyAlignment="1">
      <alignment horizontal="right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6" borderId="37" xfId="0" applyNumberFormat="1" applyFont="1" applyFill="1" applyBorder="1" applyAlignment="1">
      <alignment horizontal="right" vertical="center" shrinkToFit="1"/>
    </xf>
    <xf numFmtId="4" fontId="6" fillId="4" borderId="18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right" vertical="center" shrinkToFit="1"/>
    </xf>
    <xf numFmtId="4" fontId="3" fillId="6" borderId="50" xfId="0" applyNumberFormat="1" applyFont="1" applyFill="1" applyBorder="1" applyAlignment="1">
      <alignment horizontal="right" vertical="center" shrinkToFit="1"/>
    </xf>
    <xf numFmtId="0" fontId="22" fillId="5" borderId="27" xfId="1" applyFont="1" applyFill="1" applyBorder="1" applyAlignment="1">
      <alignment horizontal="center" vertical="center" wrapText="1"/>
    </xf>
    <xf numFmtId="4" fontId="13" fillId="6" borderId="26" xfId="0" applyNumberFormat="1" applyFont="1" applyFill="1" applyBorder="1" applyAlignment="1">
      <alignment horizontal="right" vertical="center" shrinkToFit="1"/>
    </xf>
    <xf numFmtId="0" fontId="22" fillId="5" borderId="19" xfId="1" applyFont="1" applyFill="1" applyBorder="1" applyAlignment="1">
      <alignment horizontal="center" vertical="center" wrapText="1"/>
    </xf>
    <xf numFmtId="4" fontId="3" fillId="6" borderId="8" xfId="0" applyNumberFormat="1" applyFont="1" applyFill="1" applyBorder="1" applyAlignment="1">
      <alignment horizontal="right" vertical="center" shrinkToFit="1"/>
    </xf>
    <xf numFmtId="0" fontId="9" fillId="5" borderId="3" xfId="1" applyFont="1" applyFill="1" applyBorder="1" applyAlignment="1">
      <alignment horizontal="center" vertical="center" wrapText="1"/>
    </xf>
    <xf numFmtId="0" fontId="10" fillId="5" borderId="50" xfId="1" applyFont="1" applyFill="1" applyBorder="1" applyAlignment="1">
      <alignment horizontal="center" vertical="center" wrapText="1"/>
    </xf>
    <xf numFmtId="4" fontId="20" fillId="6" borderId="21" xfId="0" applyNumberFormat="1" applyFont="1" applyFill="1" applyBorder="1" applyAlignment="1">
      <alignment horizontal="right" vertical="center" shrinkToFit="1"/>
    </xf>
    <xf numFmtId="4" fontId="20" fillId="6" borderId="24" xfId="0" applyNumberFormat="1" applyFont="1" applyFill="1" applyBorder="1" applyAlignment="1">
      <alignment horizontal="right" vertical="center" shrinkToFit="1"/>
    </xf>
    <xf numFmtId="4" fontId="20" fillId="6" borderId="27" xfId="0" applyNumberFormat="1" applyFont="1" applyFill="1" applyBorder="1" applyAlignment="1">
      <alignment horizontal="right" vertical="center" shrinkToFit="1"/>
    </xf>
    <xf numFmtId="4" fontId="8" fillId="5" borderId="38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 wrapText="1"/>
    </xf>
    <xf numFmtId="4" fontId="13" fillId="6" borderId="28" xfId="0" applyNumberFormat="1" applyFont="1" applyFill="1" applyBorder="1" applyAlignment="1">
      <alignment horizontal="right" vertical="center" shrinkToFit="1"/>
    </xf>
    <xf numFmtId="4" fontId="8" fillId="5" borderId="31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 wrapText="1" shrinkToFit="1"/>
    </xf>
    <xf numFmtId="4" fontId="8" fillId="5" borderId="3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1" fillId="5" borderId="32" xfId="1" applyFont="1" applyFill="1" applyBorder="1" applyAlignment="1">
      <alignment horizontal="center" vertical="center" wrapText="1"/>
    </xf>
    <xf numFmtId="4" fontId="13" fillId="6" borderId="51" xfId="0" applyNumberFormat="1" applyFont="1" applyFill="1" applyBorder="1" applyAlignment="1">
      <alignment horizontal="right" vertical="center" shrinkToFit="1"/>
    </xf>
    <xf numFmtId="4" fontId="13" fillId="6" borderId="49" xfId="0" applyNumberFormat="1" applyFont="1" applyFill="1" applyBorder="1" applyAlignment="1">
      <alignment horizontal="right" vertical="center" shrinkToFit="1"/>
    </xf>
    <xf numFmtId="4" fontId="3" fillId="6" borderId="29" xfId="0" applyNumberFormat="1" applyFont="1" applyFill="1" applyBorder="1" applyAlignment="1">
      <alignment horizontal="right" vertical="center" shrinkToFit="1"/>
    </xf>
    <xf numFmtId="0" fontId="11" fillId="5" borderId="16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" fontId="20" fillId="6" borderId="32" xfId="0" applyNumberFormat="1" applyFont="1" applyFill="1" applyBorder="1" applyAlignment="1">
      <alignment horizontal="right" vertical="center" shrinkToFit="1"/>
    </xf>
    <xf numFmtId="4" fontId="20" fillId="6" borderId="35" xfId="0" applyNumberFormat="1" applyFont="1" applyFill="1" applyBorder="1" applyAlignment="1">
      <alignment horizontal="right" vertical="center" shrinkToFit="1"/>
    </xf>
    <xf numFmtId="4" fontId="21" fillId="6" borderId="39" xfId="0" applyNumberFormat="1" applyFont="1" applyFill="1" applyBorder="1" applyAlignment="1">
      <alignment horizontal="right" vertical="center" shrinkToFit="1"/>
    </xf>
    <xf numFmtId="4" fontId="8" fillId="5" borderId="43" xfId="0" applyNumberFormat="1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 wrapText="1" shrinkToFit="1"/>
    </xf>
    <xf numFmtId="4" fontId="8" fillId="5" borderId="43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 shrinkToFit="1"/>
    </xf>
    <xf numFmtId="4" fontId="13" fillId="6" borderId="39" xfId="0" applyNumberFormat="1" applyFont="1" applyFill="1" applyBorder="1" applyAlignment="1">
      <alignment horizontal="right" vertical="center" shrinkToFit="1"/>
    </xf>
    <xf numFmtId="49" fontId="1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" fontId="13" fillId="6" borderId="36" xfId="0" applyNumberFormat="1" applyFont="1" applyFill="1" applyBorder="1" applyAlignment="1">
      <alignment horizontal="right" vertical="center" shrinkToFit="1"/>
    </xf>
    <xf numFmtId="4" fontId="13" fillId="6" borderId="15" xfId="0" applyNumberFormat="1" applyFont="1" applyFill="1" applyBorder="1" applyAlignment="1">
      <alignment horizontal="right" vertical="center" shrinkToFit="1"/>
    </xf>
    <xf numFmtId="0" fontId="11" fillId="5" borderId="52" xfId="1" applyFont="1" applyFill="1" applyBorder="1" applyAlignment="1">
      <alignment horizontal="center" vertical="center" wrapText="1"/>
    </xf>
    <xf numFmtId="4" fontId="8" fillId="5" borderId="49" xfId="0" applyNumberFormat="1" applyFont="1" applyFill="1" applyBorder="1" applyAlignment="1">
      <alignment horizontal="center" vertical="center" wrapText="1"/>
    </xf>
    <xf numFmtId="4" fontId="13" fillId="6" borderId="45" xfId="0" applyNumberFormat="1" applyFont="1" applyFill="1" applyBorder="1" applyAlignment="1">
      <alignment horizontal="right" vertical="center" shrinkToFit="1"/>
    </xf>
    <xf numFmtId="4" fontId="8" fillId="5" borderId="49" xfId="0" applyNumberFormat="1" applyFont="1" applyFill="1" applyBorder="1" applyAlignment="1">
      <alignment horizontal="center" vertical="center" wrapText="1" shrinkToFit="1"/>
    </xf>
    <xf numFmtId="4" fontId="8" fillId="5" borderId="49" xfId="0" applyNumberFormat="1" applyFont="1" applyFill="1" applyBorder="1" applyAlignment="1">
      <alignment horizontal="center" vertical="center"/>
    </xf>
    <xf numFmtId="0" fontId="11" fillId="5" borderId="53" xfId="1" applyFont="1" applyFill="1" applyBorder="1" applyAlignment="1">
      <alignment horizontal="center" vertical="center" wrapText="1"/>
    </xf>
    <xf numFmtId="4" fontId="13" fillId="6" borderId="54" xfId="0" applyNumberFormat="1" applyFont="1" applyFill="1" applyBorder="1" applyAlignment="1">
      <alignment horizontal="right" vertical="center" shrinkToFit="1"/>
    </xf>
    <xf numFmtId="4" fontId="12" fillId="3" borderId="29" xfId="0" applyNumberFormat="1" applyFont="1" applyFill="1" applyBorder="1" applyAlignment="1">
      <alignment horizontal="right" vertical="center" shrinkToFit="1"/>
    </xf>
    <xf numFmtId="4" fontId="12" fillId="3" borderId="28" xfId="0" applyNumberFormat="1" applyFont="1" applyFill="1" applyBorder="1" applyAlignment="1">
      <alignment horizontal="right" vertical="center" shrinkToFit="1"/>
    </xf>
    <xf numFmtId="4" fontId="12" fillId="3" borderId="39" xfId="0" applyNumberFormat="1" applyFont="1" applyFill="1" applyBorder="1" applyAlignment="1">
      <alignment horizontal="right" vertical="center" shrinkToFit="1"/>
    </xf>
    <xf numFmtId="4" fontId="12" fillId="3" borderId="54" xfId="0" applyNumberFormat="1" applyFont="1" applyFill="1" applyBorder="1" applyAlignment="1">
      <alignment horizontal="right" vertical="center" shrinkToFit="1"/>
    </xf>
    <xf numFmtId="4" fontId="12" fillId="3" borderId="36" xfId="0" applyNumberFormat="1" applyFont="1" applyFill="1" applyBorder="1" applyAlignment="1">
      <alignment horizontal="right" vertical="center" shrinkToFit="1"/>
    </xf>
    <xf numFmtId="4" fontId="12" fillId="3" borderId="45" xfId="0" applyNumberFormat="1" applyFont="1" applyFill="1" applyBorder="1" applyAlignment="1">
      <alignment horizontal="right" vertical="center" shrinkToFit="1"/>
    </xf>
    <xf numFmtId="4" fontId="12" fillId="3" borderId="15" xfId="0" applyNumberFormat="1" applyFont="1" applyFill="1" applyBorder="1" applyAlignment="1">
      <alignment horizontal="right" vertical="center" shrinkToFit="1"/>
    </xf>
    <xf numFmtId="4" fontId="13" fillId="6" borderId="11" xfId="0" applyNumberFormat="1" applyFont="1" applyFill="1" applyBorder="1" applyAlignment="1">
      <alignment horizontal="right" vertical="center" shrinkToFit="1"/>
    </xf>
    <xf numFmtId="4" fontId="13" fillId="6" borderId="55" xfId="0" applyNumberFormat="1" applyFont="1" applyFill="1" applyBorder="1" applyAlignment="1">
      <alignment horizontal="right" vertical="center" shrinkToFit="1"/>
    </xf>
    <xf numFmtId="4" fontId="13" fillId="6" borderId="56" xfId="0" applyNumberFormat="1" applyFont="1" applyFill="1" applyBorder="1" applyAlignment="1">
      <alignment horizontal="right" vertical="center" shrinkToFit="1"/>
    </xf>
    <xf numFmtId="4" fontId="3" fillId="6" borderId="5" xfId="0" applyNumberFormat="1" applyFont="1" applyFill="1" applyBorder="1" applyAlignment="1">
      <alignment horizontal="right" vertical="center" shrinkToFit="1"/>
    </xf>
    <xf numFmtId="4" fontId="3" fillId="6" borderId="6" xfId="0" applyNumberFormat="1" applyFont="1" applyFill="1" applyBorder="1" applyAlignment="1">
      <alignment horizontal="right" vertical="center" shrinkToFit="1"/>
    </xf>
    <xf numFmtId="0" fontId="9" fillId="5" borderId="37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shrinkToFit="1"/>
    </xf>
    <xf numFmtId="4" fontId="3" fillId="6" borderId="46" xfId="0" applyNumberFormat="1" applyFont="1" applyFill="1" applyBorder="1" applyAlignment="1">
      <alignment horizontal="right" vertical="center" shrinkToFit="1"/>
    </xf>
    <xf numFmtId="49" fontId="13" fillId="3" borderId="13" xfId="0" applyNumberFormat="1" applyFont="1" applyFill="1" applyBorder="1" applyAlignment="1">
      <alignment horizontal="left" vertical="center" wrapText="1"/>
    </xf>
    <xf numFmtId="49" fontId="13" fillId="3" borderId="57" xfId="0" applyNumberFormat="1" applyFont="1" applyFill="1" applyBorder="1" applyAlignment="1">
      <alignment horizontal="left" vertical="center" wrapText="1"/>
    </xf>
    <xf numFmtId="4" fontId="13" fillId="6" borderId="13" xfId="0" applyNumberFormat="1" applyFont="1" applyFill="1" applyBorder="1" applyAlignment="1">
      <alignment horizontal="right" vertical="center" shrinkToFit="1"/>
    </xf>
    <xf numFmtId="4" fontId="13" fillId="6" borderId="57" xfId="0" applyNumberFormat="1" applyFont="1" applyFill="1" applyBorder="1" applyAlignment="1">
      <alignment horizontal="right" vertical="center" shrinkToFit="1"/>
    </xf>
    <xf numFmtId="4" fontId="20" fillId="6" borderId="11" xfId="0" applyNumberFormat="1" applyFont="1" applyFill="1" applyBorder="1" applyAlignment="1">
      <alignment horizontal="right" vertical="center" shrinkToFit="1"/>
    </xf>
    <xf numFmtId="4" fontId="20" fillId="6" borderId="55" xfId="0" applyNumberFormat="1" applyFont="1" applyFill="1" applyBorder="1" applyAlignment="1">
      <alignment horizontal="right" vertical="center" shrinkToFit="1"/>
    </xf>
    <xf numFmtId="49" fontId="13" fillId="3" borderId="58" xfId="0" applyNumberFormat="1" applyFont="1" applyFill="1" applyBorder="1" applyAlignment="1">
      <alignment horizontal="left" vertical="center" wrapText="1"/>
    </xf>
    <xf numFmtId="4" fontId="13" fillId="6" borderId="58" xfId="0" applyNumberFormat="1" applyFont="1" applyFill="1" applyBorder="1" applyAlignment="1">
      <alignment horizontal="right" vertical="center" shrinkToFit="1"/>
    </xf>
    <xf numFmtId="4" fontId="20" fillId="6" borderId="56" xfId="0" applyNumberFormat="1" applyFont="1" applyFill="1" applyBorder="1" applyAlignment="1">
      <alignment horizontal="right" vertical="center" shrinkToFit="1"/>
    </xf>
    <xf numFmtId="49" fontId="3" fillId="3" borderId="59" xfId="0" applyNumberFormat="1" applyFont="1" applyFill="1" applyBorder="1" applyAlignment="1">
      <alignment horizontal="center" vertical="center" shrinkToFit="1"/>
    </xf>
    <xf numFmtId="4" fontId="3" fillId="6" borderId="4" xfId="0" applyNumberFormat="1" applyFont="1" applyFill="1" applyBorder="1" applyAlignment="1">
      <alignment horizontal="right" vertical="center" shrinkToFit="1"/>
    </xf>
    <xf numFmtId="4" fontId="3" fillId="6" borderId="60" xfId="0" applyNumberFormat="1" applyFont="1" applyFill="1" applyBorder="1" applyAlignment="1">
      <alignment horizontal="right" vertical="center" shrinkToFit="1"/>
    </xf>
    <xf numFmtId="4" fontId="3" fillId="6" borderId="59" xfId="0" applyNumberFormat="1" applyFont="1" applyFill="1" applyBorder="1" applyAlignment="1">
      <alignment horizontal="right" vertical="center" shrinkToFit="1"/>
    </xf>
    <xf numFmtId="4" fontId="3" fillId="6" borderId="61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6" fillId="4" borderId="7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49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52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44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4" fontId="3" fillId="4" borderId="38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27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49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3" borderId="5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44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7" fillId="3" borderId="30" xfId="0" applyNumberFormat="1" applyFont="1" applyFill="1" applyBorder="1" applyAlignment="1">
      <alignment horizontal="center" vertical="center" wrapText="1"/>
    </xf>
    <xf numFmtId="4" fontId="7" fillId="3" borderId="43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32" xfId="0" applyNumberFormat="1" applyFont="1" applyFill="1" applyBorder="1" applyAlignment="1">
      <alignment horizontal="center" vertical="center" wrapText="1"/>
    </xf>
    <xf numFmtId="4" fontId="7" fillId="3" borderId="30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3" fillId="7" borderId="42" xfId="0" applyNumberFormat="1" applyFont="1" applyFill="1" applyBorder="1" applyAlignment="1">
      <alignment horizontal="center" vertical="center"/>
    </xf>
    <xf numFmtId="4" fontId="3" fillId="7" borderId="25" xfId="0" applyNumberFormat="1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/>
    </xf>
    <xf numFmtId="4" fontId="3" fillId="4" borderId="24" xfId="0" applyNumberFormat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horizontal="center" vertical="center" wrapText="1"/>
    </xf>
    <xf numFmtId="0" fontId="19" fillId="3" borderId="32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4" fontId="7" fillId="3" borderId="38" xfId="0" applyNumberFormat="1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4" fontId="3" fillId="4" borderId="42" xfId="0" applyNumberFormat="1" applyFont="1" applyFill="1" applyBorder="1" applyAlignment="1">
      <alignment horizontal="center" vertical="center"/>
    </xf>
    <xf numFmtId="0" fontId="7" fillId="3" borderId="37" xfId="1" applyFont="1" applyFill="1" applyBorder="1" applyAlignment="1">
      <alignment horizontal="center" vertical="center" wrapText="1"/>
    </xf>
    <xf numFmtId="0" fontId="8" fillId="3" borderId="30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23" fillId="3" borderId="21" xfId="1" applyFont="1" applyFill="1" applyBorder="1" applyAlignment="1">
      <alignment horizontal="center" vertical="center" wrapText="1"/>
    </xf>
    <xf numFmtId="0" fontId="23" fillId="3" borderId="27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I87"/>
  <sheetViews>
    <sheetView tabSelected="1" topLeftCell="A64" zoomScaleNormal="100" workbookViewId="0">
      <pane xSplit="2" topLeftCell="C1" activePane="topRight" state="frozen"/>
      <selection pane="topRight" activeCell="F89" sqref="F89"/>
    </sheetView>
  </sheetViews>
  <sheetFormatPr defaultColWidth="1.28515625" defaultRowHeight="12" customHeight="1"/>
  <cols>
    <col min="1" max="1" width="1.28515625" style="6" customWidth="1"/>
    <col min="2" max="2" width="17.140625" style="6" customWidth="1"/>
    <col min="3" max="3" width="11.7109375" style="6" bestFit="1" customWidth="1"/>
    <col min="4" max="4" width="13.140625" style="6" customWidth="1"/>
    <col min="5" max="6" width="11.85546875" style="6" customWidth="1"/>
    <col min="7" max="7" width="13.7109375" style="6" customWidth="1"/>
    <col min="8" max="8" width="13.5703125" style="6" customWidth="1"/>
    <col min="9" max="9" width="11.85546875" style="6" customWidth="1"/>
    <col min="10" max="10" width="12.5703125" style="6" customWidth="1"/>
    <col min="11" max="11" width="11.7109375" style="6" customWidth="1"/>
    <col min="12" max="17" width="17.140625" style="6" customWidth="1"/>
    <col min="18" max="18" width="10.140625" style="6" customWidth="1"/>
    <col min="19" max="19" width="11.7109375" style="6" customWidth="1"/>
    <col min="20" max="20" width="14.85546875" style="6" customWidth="1"/>
    <col min="21" max="21" width="19.85546875" style="6" customWidth="1"/>
    <col min="22" max="22" width="11.7109375" style="6" customWidth="1"/>
    <col min="23" max="23" width="17.140625" style="6" customWidth="1"/>
    <col min="24" max="24" width="12.140625" style="6" customWidth="1"/>
    <col min="25" max="25" width="17.140625" style="6" customWidth="1"/>
    <col min="26" max="26" width="9.7109375" style="6" customWidth="1"/>
    <col min="27" max="27" width="17.140625" style="6" customWidth="1"/>
    <col min="28" max="28" width="9.7109375" style="6" customWidth="1"/>
    <col min="29" max="30" width="17.140625" style="6" customWidth="1"/>
    <col min="31" max="32" width="9.7109375" style="6" customWidth="1"/>
    <col min="33" max="33" width="11.7109375" style="6" customWidth="1"/>
    <col min="34" max="34" width="9.85546875" style="8" customWidth="1"/>
    <col min="35" max="16384" width="1.28515625" style="6"/>
  </cols>
  <sheetData>
    <row r="1" spans="1:34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2"/>
    </row>
    <row r="2" spans="1:34" s="4" customFormat="1" ht="18">
      <c r="A2" s="3"/>
      <c r="B2" s="158" t="s">
        <v>49</v>
      </c>
      <c r="C2" s="161" t="s">
        <v>72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3"/>
      <c r="AH2" s="33"/>
    </row>
    <row r="3" spans="1:34" s="4" customFormat="1" ht="10.5" customHeight="1">
      <c r="A3" s="3"/>
      <c r="B3" s="159"/>
      <c r="C3" s="208" t="s">
        <v>0</v>
      </c>
      <c r="D3" s="192"/>
      <c r="E3" s="192"/>
      <c r="F3" s="192"/>
      <c r="G3" s="192"/>
      <c r="H3" s="192"/>
      <c r="I3" s="192"/>
      <c r="J3" s="192"/>
      <c r="K3" s="192"/>
      <c r="L3" s="192" t="s">
        <v>27</v>
      </c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33"/>
    </row>
    <row r="4" spans="1:34" s="2" customFormat="1" ht="33.75" customHeight="1" thickBot="1">
      <c r="A4" s="1"/>
      <c r="B4" s="159"/>
      <c r="C4" s="164"/>
      <c r="D4" s="165"/>
      <c r="E4" s="165"/>
      <c r="F4" s="165"/>
      <c r="G4" s="165"/>
      <c r="H4" s="165"/>
      <c r="I4" s="165"/>
      <c r="J4" s="165"/>
      <c r="K4" s="165"/>
      <c r="L4" s="165" t="s">
        <v>28</v>
      </c>
      <c r="M4" s="165"/>
      <c r="N4" s="165"/>
      <c r="O4" s="165"/>
      <c r="P4" s="165"/>
      <c r="Q4" s="165"/>
      <c r="R4" s="165"/>
      <c r="S4" s="165"/>
      <c r="T4" s="166" t="s">
        <v>29</v>
      </c>
      <c r="U4" s="166"/>
      <c r="V4" s="166"/>
      <c r="W4" s="68" t="s">
        <v>30</v>
      </c>
      <c r="X4" s="165" t="s">
        <v>31</v>
      </c>
      <c r="Y4" s="165"/>
      <c r="Z4" s="165"/>
      <c r="AA4" s="165"/>
      <c r="AB4" s="165"/>
      <c r="AC4" s="165"/>
      <c r="AD4" s="165"/>
      <c r="AE4" s="165"/>
      <c r="AF4" s="165"/>
      <c r="AG4" s="167"/>
      <c r="AH4" s="34"/>
    </row>
    <row r="5" spans="1:34" s="2" customFormat="1" ht="12" customHeight="1" thickBot="1">
      <c r="A5" s="1"/>
      <c r="B5" s="159"/>
      <c r="C5" s="209" t="s">
        <v>4</v>
      </c>
      <c r="D5" s="169"/>
      <c r="E5" s="169"/>
      <c r="F5" s="194"/>
      <c r="G5" s="210" t="s">
        <v>87</v>
      </c>
      <c r="H5" s="212" t="s">
        <v>83</v>
      </c>
      <c r="I5" s="199" t="s">
        <v>52</v>
      </c>
      <c r="J5" s="201" t="s">
        <v>47</v>
      </c>
      <c r="K5" s="180" t="s">
        <v>32</v>
      </c>
      <c r="L5" s="195" t="s">
        <v>5</v>
      </c>
      <c r="M5" s="179"/>
      <c r="N5" s="179"/>
      <c r="O5" s="194"/>
      <c r="P5" s="195" t="s">
        <v>6</v>
      </c>
      <c r="Q5" s="179"/>
      <c r="R5" s="194"/>
      <c r="S5" s="180" t="s">
        <v>33</v>
      </c>
      <c r="T5" s="182" t="s">
        <v>7</v>
      </c>
      <c r="U5" s="184" t="s">
        <v>8</v>
      </c>
      <c r="V5" s="180" t="s">
        <v>34</v>
      </c>
      <c r="W5" s="180" t="s">
        <v>36</v>
      </c>
      <c r="X5" s="186" t="s">
        <v>37</v>
      </c>
      <c r="Y5" s="156"/>
      <c r="Z5" s="187"/>
      <c r="AA5" s="182" t="s">
        <v>43</v>
      </c>
      <c r="AB5" s="149" t="s">
        <v>44</v>
      </c>
      <c r="AC5" s="149" t="s">
        <v>45</v>
      </c>
      <c r="AD5" s="149" t="s">
        <v>40</v>
      </c>
      <c r="AE5" s="149" t="s">
        <v>42</v>
      </c>
      <c r="AF5" s="184" t="s">
        <v>41</v>
      </c>
      <c r="AG5" s="180" t="s">
        <v>35</v>
      </c>
      <c r="AH5" s="34"/>
    </row>
    <row r="6" spans="1:34" s="2" customFormat="1" ht="41.25" thickBot="1">
      <c r="A6" s="1"/>
      <c r="B6" s="207"/>
      <c r="C6" s="126" t="s">
        <v>9</v>
      </c>
      <c r="D6" s="75" t="s">
        <v>48</v>
      </c>
      <c r="E6" s="76" t="s">
        <v>46</v>
      </c>
      <c r="F6" s="73" t="s">
        <v>10</v>
      </c>
      <c r="G6" s="211"/>
      <c r="H6" s="213"/>
      <c r="I6" s="214"/>
      <c r="J6" s="215"/>
      <c r="K6" s="203"/>
      <c r="L6" s="80" t="s">
        <v>11</v>
      </c>
      <c r="M6" s="38" t="s">
        <v>12</v>
      </c>
      <c r="N6" s="38" t="s">
        <v>13</v>
      </c>
      <c r="O6" s="71" t="s">
        <v>14</v>
      </c>
      <c r="P6" s="39" t="s">
        <v>15</v>
      </c>
      <c r="Q6" s="40" t="s">
        <v>16</v>
      </c>
      <c r="R6" s="71" t="s">
        <v>17</v>
      </c>
      <c r="S6" s="203"/>
      <c r="T6" s="204"/>
      <c r="U6" s="205"/>
      <c r="V6" s="203"/>
      <c r="W6" s="203"/>
      <c r="X6" s="81" t="s">
        <v>19</v>
      </c>
      <c r="Y6" s="21" t="s">
        <v>18</v>
      </c>
      <c r="Z6" s="37" t="s">
        <v>20</v>
      </c>
      <c r="AA6" s="204"/>
      <c r="AB6" s="206"/>
      <c r="AC6" s="206"/>
      <c r="AD6" s="206"/>
      <c r="AE6" s="206"/>
      <c r="AF6" s="205"/>
      <c r="AG6" s="203"/>
      <c r="AH6" s="34"/>
    </row>
    <row r="7" spans="1:34" ht="11.25">
      <c r="A7" s="5"/>
      <c r="B7" s="55" t="s">
        <v>50</v>
      </c>
      <c r="C7" s="54">
        <v>96617630.099545687</v>
      </c>
      <c r="D7" s="15">
        <v>53758842.905308992</v>
      </c>
      <c r="E7" s="36">
        <v>1462526.9951453113</v>
      </c>
      <c r="F7" s="42">
        <f>C7+D7+E7</f>
        <v>151839000</v>
      </c>
      <c r="G7" s="54">
        <v>0</v>
      </c>
      <c r="H7" s="77">
        <v>185103340</v>
      </c>
      <c r="I7" s="42">
        <v>580140</v>
      </c>
      <c r="J7" s="42">
        <v>1336000</v>
      </c>
      <c r="K7" s="42">
        <f>F7+H7+I7+J7</f>
        <v>338858480</v>
      </c>
      <c r="L7" s="54">
        <v>11614009.305062627</v>
      </c>
      <c r="M7" s="15">
        <v>6897652.4041245701</v>
      </c>
      <c r="N7" s="15">
        <v>17237998.290812802</v>
      </c>
      <c r="O7" s="36">
        <f>L7+M7+N7</f>
        <v>35749660</v>
      </c>
      <c r="P7" s="54">
        <v>3455800</v>
      </c>
      <c r="Q7" s="15">
        <v>210810</v>
      </c>
      <c r="R7" s="36">
        <f>P7+Q7</f>
        <v>3666610</v>
      </c>
      <c r="S7" s="42">
        <f>O7+R7</f>
        <v>39416270</v>
      </c>
      <c r="T7" s="54">
        <v>52019108</v>
      </c>
      <c r="U7" s="36">
        <v>9328834</v>
      </c>
      <c r="V7" s="42">
        <f t="shared" ref="V7:V15" si="0">T7+U7</f>
        <v>61347942</v>
      </c>
      <c r="W7" s="42">
        <v>2099610</v>
      </c>
      <c r="X7" s="54">
        <v>270540</v>
      </c>
      <c r="Y7" s="15">
        <v>99880</v>
      </c>
      <c r="Z7" s="36">
        <f>X7+Y7</f>
        <v>370420</v>
      </c>
      <c r="AA7" s="54">
        <v>63000</v>
      </c>
      <c r="AB7" s="15">
        <v>0</v>
      </c>
      <c r="AC7" s="15">
        <v>251280</v>
      </c>
      <c r="AD7" s="15">
        <v>3136360</v>
      </c>
      <c r="AE7" s="15">
        <v>23820</v>
      </c>
      <c r="AF7" s="36">
        <v>0</v>
      </c>
      <c r="AG7" s="42">
        <f>Z7+AA7+AB7+AC7+AD7+AE7+AF7</f>
        <v>3844880</v>
      </c>
      <c r="AH7" s="23"/>
    </row>
    <row r="8" spans="1:34" ht="11.25">
      <c r="A8" s="5"/>
      <c r="B8" s="32" t="s">
        <v>70</v>
      </c>
      <c r="C8" s="52">
        <v>0</v>
      </c>
      <c r="D8" s="18">
        <v>0</v>
      </c>
      <c r="E8" s="19">
        <v>0</v>
      </c>
      <c r="F8" s="43">
        <f>C8+D8+E8</f>
        <v>0</v>
      </c>
      <c r="G8" s="52">
        <v>0</v>
      </c>
      <c r="H8" s="78">
        <v>0</v>
      </c>
      <c r="I8" s="43">
        <v>0</v>
      </c>
      <c r="J8" s="43">
        <v>0</v>
      </c>
      <c r="K8" s="43">
        <f t="shared" ref="K8:K15" si="1">F8+H8+I8+J8</f>
        <v>0</v>
      </c>
      <c r="L8" s="52">
        <v>5887823.354119258</v>
      </c>
      <c r="M8" s="18">
        <v>3353769.737495332</v>
      </c>
      <c r="N8" s="18">
        <v>8691516.9083854072</v>
      </c>
      <c r="O8" s="19">
        <f t="shared" ref="O8:O15" si="2">L8+M8+N8</f>
        <v>17933109.999999996</v>
      </c>
      <c r="P8" s="52">
        <v>212474</v>
      </c>
      <c r="Q8" s="18">
        <v>61326</v>
      </c>
      <c r="R8" s="19">
        <f t="shared" ref="R8:R15" si="3">P8+Q8</f>
        <v>273800</v>
      </c>
      <c r="S8" s="43">
        <f t="shared" ref="S8:S15" si="4">O8+R8</f>
        <v>18206909.999999996</v>
      </c>
      <c r="T8" s="52">
        <v>9947000</v>
      </c>
      <c r="U8" s="19">
        <v>13219417</v>
      </c>
      <c r="V8" s="43">
        <f t="shared" si="0"/>
        <v>23166417</v>
      </c>
      <c r="W8" s="43">
        <v>224853</v>
      </c>
      <c r="X8" s="52">
        <v>49371</v>
      </c>
      <c r="Y8" s="18">
        <v>51406</v>
      </c>
      <c r="Z8" s="19">
        <f t="shared" ref="Z8:Z15" si="5">X8+Y8</f>
        <v>100777</v>
      </c>
      <c r="AA8" s="52">
        <v>15049</v>
      </c>
      <c r="AB8" s="18">
        <v>0</v>
      </c>
      <c r="AC8" s="18">
        <v>0</v>
      </c>
      <c r="AD8" s="18">
        <v>0</v>
      </c>
      <c r="AE8" s="18">
        <v>0</v>
      </c>
      <c r="AF8" s="19">
        <v>0</v>
      </c>
      <c r="AG8" s="43">
        <f t="shared" ref="AG8:AG43" si="6">Z8+AA8+AB8+AC8+AD8+AE8+AF8</f>
        <v>115826</v>
      </c>
      <c r="AH8" s="23"/>
    </row>
    <row r="9" spans="1:34" ht="11.25">
      <c r="A9" s="5"/>
      <c r="B9" s="32" t="s">
        <v>71</v>
      </c>
      <c r="C9" s="52">
        <v>0</v>
      </c>
      <c r="D9" s="18">
        <v>0</v>
      </c>
      <c r="E9" s="19">
        <v>0</v>
      </c>
      <c r="F9" s="43">
        <f>C9+D9+E9</f>
        <v>0</v>
      </c>
      <c r="G9" s="52">
        <v>0</v>
      </c>
      <c r="H9" s="78">
        <v>0</v>
      </c>
      <c r="I9" s="43">
        <v>0</v>
      </c>
      <c r="J9" s="43">
        <v>0</v>
      </c>
      <c r="K9" s="43">
        <f t="shared" si="1"/>
        <v>0</v>
      </c>
      <c r="L9" s="52">
        <v>0</v>
      </c>
      <c r="M9" s="18">
        <v>0</v>
      </c>
      <c r="N9" s="18">
        <v>0</v>
      </c>
      <c r="O9" s="19">
        <f t="shared" si="2"/>
        <v>0</v>
      </c>
      <c r="P9" s="52">
        <v>0</v>
      </c>
      <c r="Q9" s="18">
        <v>0</v>
      </c>
      <c r="R9" s="19">
        <f t="shared" si="3"/>
        <v>0</v>
      </c>
      <c r="S9" s="43">
        <f t="shared" si="4"/>
        <v>0</v>
      </c>
      <c r="T9" s="52">
        <v>0</v>
      </c>
      <c r="U9" s="19">
        <v>0</v>
      </c>
      <c r="V9" s="43">
        <f t="shared" si="0"/>
        <v>0</v>
      </c>
      <c r="W9" s="43">
        <v>0</v>
      </c>
      <c r="X9" s="52">
        <v>0</v>
      </c>
      <c r="Y9" s="18">
        <v>0</v>
      </c>
      <c r="Z9" s="19">
        <f t="shared" si="5"/>
        <v>0</v>
      </c>
      <c r="AA9" s="52">
        <v>0</v>
      </c>
      <c r="AB9" s="18">
        <v>241560</v>
      </c>
      <c r="AC9" s="18">
        <v>0</v>
      </c>
      <c r="AD9" s="18">
        <v>0</v>
      </c>
      <c r="AE9" s="18">
        <v>0</v>
      </c>
      <c r="AF9" s="19">
        <v>0</v>
      </c>
      <c r="AG9" s="43">
        <f t="shared" si="6"/>
        <v>241560</v>
      </c>
      <c r="AH9" s="23"/>
    </row>
    <row r="10" spans="1:34" ht="11.25">
      <c r="A10" s="5"/>
      <c r="B10" s="57" t="s">
        <v>77</v>
      </c>
      <c r="C10" s="52">
        <v>0</v>
      </c>
      <c r="D10" s="18">
        <v>0</v>
      </c>
      <c r="E10" s="19">
        <v>0</v>
      </c>
      <c r="F10" s="43">
        <f>C10+D10+E10</f>
        <v>0</v>
      </c>
      <c r="G10" s="52">
        <v>0</v>
      </c>
      <c r="H10" s="78">
        <v>83496600</v>
      </c>
      <c r="I10" s="43">
        <v>0</v>
      </c>
      <c r="J10" s="43">
        <v>0</v>
      </c>
      <c r="K10" s="43">
        <f t="shared" si="1"/>
        <v>83496600</v>
      </c>
      <c r="L10" s="52">
        <v>0</v>
      </c>
      <c r="M10" s="18">
        <v>0</v>
      </c>
      <c r="N10" s="18">
        <v>0</v>
      </c>
      <c r="O10" s="19">
        <f t="shared" si="2"/>
        <v>0</v>
      </c>
      <c r="P10" s="52">
        <v>0</v>
      </c>
      <c r="Q10" s="18">
        <v>0</v>
      </c>
      <c r="R10" s="19">
        <f t="shared" si="3"/>
        <v>0</v>
      </c>
      <c r="S10" s="43">
        <f t="shared" si="4"/>
        <v>0</v>
      </c>
      <c r="T10" s="52">
        <v>0</v>
      </c>
      <c r="U10" s="19">
        <v>0</v>
      </c>
      <c r="V10" s="43">
        <f t="shared" si="0"/>
        <v>0</v>
      </c>
      <c r="W10" s="43">
        <v>0</v>
      </c>
      <c r="X10" s="52">
        <v>0</v>
      </c>
      <c r="Y10" s="18">
        <v>0</v>
      </c>
      <c r="Z10" s="19">
        <f t="shared" si="5"/>
        <v>0</v>
      </c>
      <c r="AA10" s="52">
        <v>0</v>
      </c>
      <c r="AB10" s="18">
        <v>0</v>
      </c>
      <c r="AC10" s="18">
        <v>0</v>
      </c>
      <c r="AD10" s="18">
        <v>0</v>
      </c>
      <c r="AE10" s="18">
        <v>0</v>
      </c>
      <c r="AF10" s="19">
        <v>0</v>
      </c>
      <c r="AG10" s="43">
        <f t="shared" si="6"/>
        <v>0</v>
      </c>
      <c r="AH10" s="23"/>
    </row>
    <row r="11" spans="1:34" ht="11.25">
      <c r="A11" s="5"/>
      <c r="B11" s="32" t="s">
        <v>74</v>
      </c>
      <c r="C11" s="52">
        <v>0</v>
      </c>
      <c r="D11" s="18">
        <v>0</v>
      </c>
      <c r="E11" s="19">
        <v>0</v>
      </c>
      <c r="F11" s="43">
        <f t="shared" ref="F11:F14" si="7">C11+D11+E11</f>
        <v>0</v>
      </c>
      <c r="G11" s="52">
        <v>0</v>
      </c>
      <c r="H11" s="78">
        <v>0</v>
      </c>
      <c r="I11" s="43">
        <v>0</v>
      </c>
      <c r="J11" s="43">
        <v>0</v>
      </c>
      <c r="K11" s="43">
        <f t="shared" si="1"/>
        <v>0</v>
      </c>
      <c r="L11" s="52">
        <v>0</v>
      </c>
      <c r="M11" s="18">
        <v>0</v>
      </c>
      <c r="N11" s="18">
        <v>0</v>
      </c>
      <c r="O11" s="19">
        <f t="shared" si="2"/>
        <v>0</v>
      </c>
      <c r="P11" s="52">
        <v>0</v>
      </c>
      <c r="Q11" s="18">
        <v>0</v>
      </c>
      <c r="R11" s="19">
        <f t="shared" si="3"/>
        <v>0</v>
      </c>
      <c r="S11" s="43">
        <f t="shared" si="4"/>
        <v>0</v>
      </c>
      <c r="T11" s="52">
        <v>0</v>
      </c>
      <c r="U11" s="19">
        <v>0</v>
      </c>
      <c r="V11" s="43">
        <f t="shared" si="0"/>
        <v>0</v>
      </c>
      <c r="W11" s="43">
        <v>0</v>
      </c>
      <c r="X11" s="52">
        <v>0</v>
      </c>
      <c r="Y11" s="18">
        <v>0</v>
      </c>
      <c r="Z11" s="19">
        <f t="shared" si="5"/>
        <v>0</v>
      </c>
      <c r="AA11" s="52">
        <v>0</v>
      </c>
      <c r="AB11" s="18">
        <v>263520</v>
      </c>
      <c r="AC11" s="18">
        <v>0</v>
      </c>
      <c r="AD11" s="18">
        <v>0</v>
      </c>
      <c r="AE11" s="18">
        <v>0</v>
      </c>
      <c r="AF11" s="19">
        <v>0</v>
      </c>
      <c r="AG11" s="43">
        <f t="shared" si="6"/>
        <v>263520</v>
      </c>
      <c r="AH11" s="23"/>
    </row>
    <row r="12" spans="1:34" ht="11.25">
      <c r="A12" s="5"/>
      <c r="B12" s="32" t="s">
        <v>75</v>
      </c>
      <c r="C12" s="52">
        <v>0</v>
      </c>
      <c r="D12" s="18">
        <v>0</v>
      </c>
      <c r="E12" s="19">
        <v>0</v>
      </c>
      <c r="F12" s="43">
        <f t="shared" si="7"/>
        <v>0</v>
      </c>
      <c r="G12" s="52">
        <v>0</v>
      </c>
      <c r="H12" s="78">
        <v>0</v>
      </c>
      <c r="I12" s="43">
        <v>0</v>
      </c>
      <c r="J12" s="43">
        <v>0</v>
      </c>
      <c r="K12" s="43">
        <f t="shared" si="1"/>
        <v>0</v>
      </c>
      <c r="L12" s="52">
        <v>0</v>
      </c>
      <c r="M12" s="18">
        <v>0</v>
      </c>
      <c r="N12" s="18">
        <v>0</v>
      </c>
      <c r="O12" s="19">
        <f t="shared" si="2"/>
        <v>0</v>
      </c>
      <c r="P12" s="52">
        <v>0</v>
      </c>
      <c r="Q12" s="18">
        <v>0</v>
      </c>
      <c r="R12" s="19">
        <f t="shared" si="3"/>
        <v>0</v>
      </c>
      <c r="S12" s="43">
        <f t="shared" si="4"/>
        <v>0</v>
      </c>
      <c r="T12" s="52">
        <v>0</v>
      </c>
      <c r="U12" s="19">
        <v>0</v>
      </c>
      <c r="V12" s="43">
        <f t="shared" si="0"/>
        <v>0</v>
      </c>
      <c r="W12" s="43">
        <v>0</v>
      </c>
      <c r="X12" s="52">
        <v>0</v>
      </c>
      <c r="Y12" s="18">
        <v>0</v>
      </c>
      <c r="Z12" s="19">
        <f t="shared" si="5"/>
        <v>0</v>
      </c>
      <c r="AA12" s="52">
        <v>0</v>
      </c>
      <c r="AB12" s="18">
        <v>0</v>
      </c>
      <c r="AC12" s="18">
        <v>105000.00000000221</v>
      </c>
      <c r="AD12" s="18">
        <v>0</v>
      </c>
      <c r="AE12" s="18">
        <v>14099.999999999927</v>
      </c>
      <c r="AF12" s="19">
        <v>0</v>
      </c>
      <c r="AG12" s="43">
        <f t="shared" si="6"/>
        <v>119100.00000000214</v>
      </c>
      <c r="AH12" s="23"/>
    </row>
    <row r="13" spans="1:34" ht="11.25">
      <c r="A13" s="5"/>
      <c r="B13" s="32" t="s">
        <v>76</v>
      </c>
      <c r="C13" s="52">
        <v>719000</v>
      </c>
      <c r="D13" s="18">
        <v>0</v>
      </c>
      <c r="E13" s="19">
        <v>0</v>
      </c>
      <c r="F13" s="43">
        <f t="shared" si="7"/>
        <v>719000</v>
      </c>
      <c r="G13" s="52">
        <v>0</v>
      </c>
      <c r="H13" s="78">
        <v>0</v>
      </c>
      <c r="I13" s="43">
        <v>0</v>
      </c>
      <c r="J13" s="43">
        <v>0</v>
      </c>
      <c r="K13" s="43">
        <f t="shared" si="1"/>
        <v>719000</v>
      </c>
      <c r="L13" s="52">
        <v>0</v>
      </c>
      <c r="M13" s="18">
        <v>0</v>
      </c>
      <c r="N13" s="18">
        <v>0</v>
      </c>
      <c r="O13" s="19">
        <f t="shared" si="2"/>
        <v>0</v>
      </c>
      <c r="P13" s="52">
        <v>0</v>
      </c>
      <c r="Q13" s="18">
        <v>0</v>
      </c>
      <c r="R13" s="19">
        <f t="shared" si="3"/>
        <v>0</v>
      </c>
      <c r="S13" s="43">
        <f t="shared" si="4"/>
        <v>0</v>
      </c>
      <c r="T13" s="52">
        <v>0</v>
      </c>
      <c r="U13" s="19">
        <v>0</v>
      </c>
      <c r="V13" s="43">
        <f t="shared" si="0"/>
        <v>0</v>
      </c>
      <c r="W13" s="43">
        <v>0</v>
      </c>
      <c r="X13" s="52">
        <v>0</v>
      </c>
      <c r="Y13" s="18">
        <v>0</v>
      </c>
      <c r="Z13" s="19">
        <f t="shared" si="5"/>
        <v>0</v>
      </c>
      <c r="AA13" s="52">
        <v>0</v>
      </c>
      <c r="AB13" s="18">
        <v>0</v>
      </c>
      <c r="AC13" s="18">
        <v>0</v>
      </c>
      <c r="AD13" s="18">
        <v>0</v>
      </c>
      <c r="AE13" s="18">
        <v>0</v>
      </c>
      <c r="AF13" s="19">
        <v>0</v>
      </c>
      <c r="AG13" s="43">
        <f t="shared" si="6"/>
        <v>0</v>
      </c>
      <c r="AH13" s="23"/>
    </row>
    <row r="14" spans="1:34" ht="11.25">
      <c r="A14" s="5"/>
      <c r="B14" s="32" t="s">
        <v>73</v>
      </c>
      <c r="C14" s="52">
        <v>0</v>
      </c>
      <c r="D14" s="18">
        <v>0</v>
      </c>
      <c r="E14" s="19">
        <v>0</v>
      </c>
      <c r="F14" s="43">
        <f t="shared" si="7"/>
        <v>0</v>
      </c>
      <c r="G14" s="52">
        <v>0</v>
      </c>
      <c r="H14" s="78">
        <v>0</v>
      </c>
      <c r="I14" s="43">
        <v>0</v>
      </c>
      <c r="J14" s="43">
        <v>0</v>
      </c>
      <c r="K14" s="43">
        <f t="shared" si="1"/>
        <v>0</v>
      </c>
      <c r="L14" s="52">
        <v>0</v>
      </c>
      <c r="M14" s="18">
        <v>0</v>
      </c>
      <c r="N14" s="18">
        <v>0</v>
      </c>
      <c r="O14" s="19">
        <f t="shared" si="2"/>
        <v>0</v>
      </c>
      <c r="P14" s="52">
        <v>0</v>
      </c>
      <c r="Q14" s="18">
        <v>0</v>
      </c>
      <c r="R14" s="19">
        <f t="shared" si="3"/>
        <v>0</v>
      </c>
      <c r="S14" s="43">
        <f t="shared" si="4"/>
        <v>0</v>
      </c>
      <c r="T14" s="52">
        <v>6618210</v>
      </c>
      <c r="U14" s="19">
        <v>0</v>
      </c>
      <c r="V14" s="43">
        <f t="shared" si="0"/>
        <v>6618210</v>
      </c>
      <c r="W14" s="43">
        <v>0</v>
      </c>
      <c r="X14" s="52">
        <v>0</v>
      </c>
      <c r="Y14" s="18">
        <v>0</v>
      </c>
      <c r="Z14" s="19">
        <f t="shared" si="5"/>
        <v>0</v>
      </c>
      <c r="AA14" s="52">
        <v>0</v>
      </c>
      <c r="AB14" s="18">
        <v>0</v>
      </c>
      <c r="AC14" s="18">
        <v>0</v>
      </c>
      <c r="AD14" s="18">
        <v>0</v>
      </c>
      <c r="AE14" s="18">
        <v>0</v>
      </c>
      <c r="AF14" s="19">
        <v>0</v>
      </c>
      <c r="AG14" s="43">
        <f t="shared" si="6"/>
        <v>0</v>
      </c>
      <c r="AH14" s="23"/>
    </row>
    <row r="15" spans="1:34" thickBot="1">
      <c r="A15" s="5"/>
      <c r="B15" s="64" t="s">
        <v>81</v>
      </c>
      <c r="C15" s="59">
        <v>-1010177.46614557</v>
      </c>
      <c r="D15" s="60">
        <v>-542436.18489871302</v>
      </c>
      <c r="E15" s="61">
        <v>-17676.548955744202</v>
      </c>
      <c r="F15" s="65">
        <f>C15+D15+E15</f>
        <v>-1570290.2000000272</v>
      </c>
      <c r="G15" s="59">
        <v>0</v>
      </c>
      <c r="H15" s="79">
        <v>-92452462.850000098</v>
      </c>
      <c r="I15" s="65">
        <v>-14476.65</v>
      </c>
      <c r="J15" s="65">
        <v>0</v>
      </c>
      <c r="K15" s="65">
        <f t="shared" si="1"/>
        <v>-94037229.700000137</v>
      </c>
      <c r="L15" s="59">
        <v>-3991827.6991818799</v>
      </c>
      <c r="M15" s="60">
        <v>-3532483.8416199</v>
      </c>
      <c r="N15" s="60">
        <v>-7019644.7591982102</v>
      </c>
      <c r="O15" s="61">
        <f t="shared" si="2"/>
        <v>-14543956.29999999</v>
      </c>
      <c r="P15" s="59">
        <v>-73720.879999999903</v>
      </c>
      <c r="Q15" s="60">
        <v>-20306</v>
      </c>
      <c r="R15" s="61">
        <f t="shared" si="3"/>
        <v>-94026.879999999903</v>
      </c>
      <c r="S15" s="65">
        <f t="shared" si="4"/>
        <v>-14637983.17999999</v>
      </c>
      <c r="T15" s="59">
        <v>-3869468.03</v>
      </c>
      <c r="U15" s="61">
        <v>-7280320.0999999996</v>
      </c>
      <c r="V15" s="65">
        <f t="shared" si="0"/>
        <v>-11149788.129999999</v>
      </c>
      <c r="W15" s="65">
        <v>-236462.75</v>
      </c>
      <c r="X15" s="59">
        <v>0</v>
      </c>
      <c r="Y15" s="60">
        <v>0</v>
      </c>
      <c r="Z15" s="61">
        <f t="shared" si="5"/>
        <v>0</v>
      </c>
      <c r="AA15" s="59">
        <v>-9238.02</v>
      </c>
      <c r="AB15" s="60">
        <v>-417290.04</v>
      </c>
      <c r="AC15" s="60">
        <v>0</v>
      </c>
      <c r="AD15" s="60">
        <v>-1474052.54</v>
      </c>
      <c r="AE15" s="60">
        <v>-7689.7799999999297</v>
      </c>
      <c r="AF15" s="61">
        <v>0</v>
      </c>
      <c r="AG15" s="65">
        <f t="shared" si="6"/>
        <v>-1908270.3800000001</v>
      </c>
      <c r="AH15" s="23"/>
    </row>
    <row r="16" spans="1:34" s="8" customFormat="1" thickBot="1">
      <c r="A16" s="7"/>
      <c r="B16" s="66" t="s">
        <v>23</v>
      </c>
      <c r="C16" s="67">
        <f t="shared" ref="C16:Q16" si="8">SUM(C7:C15)</f>
        <v>96326452.633400112</v>
      </c>
      <c r="D16" s="69">
        <f t="shared" si="8"/>
        <v>53216406.72041028</v>
      </c>
      <c r="E16" s="70">
        <f t="shared" si="8"/>
        <v>1444850.4461895672</v>
      </c>
      <c r="F16" s="74">
        <f>SUM(F7:F15)</f>
        <v>150987709.79999998</v>
      </c>
      <c r="G16" s="67">
        <f t="shared" si="8"/>
        <v>0</v>
      </c>
      <c r="H16" s="70">
        <f t="shared" si="8"/>
        <v>176147477.14999992</v>
      </c>
      <c r="I16" s="74">
        <f>SUM(I7:I15)</f>
        <v>565663.35</v>
      </c>
      <c r="J16" s="74">
        <f t="shared" si="8"/>
        <v>1336000</v>
      </c>
      <c r="K16" s="74">
        <f t="shared" si="8"/>
        <v>329036850.29999983</v>
      </c>
      <c r="L16" s="67">
        <f t="shared" si="8"/>
        <v>13510004.960000005</v>
      </c>
      <c r="M16" s="69">
        <f t="shared" si="8"/>
        <v>6718938.3000000026</v>
      </c>
      <c r="N16" s="69">
        <f t="shared" si="8"/>
        <v>18909870.439999998</v>
      </c>
      <c r="O16" s="70">
        <f t="shared" si="8"/>
        <v>39138813.70000001</v>
      </c>
      <c r="P16" s="67">
        <f t="shared" si="8"/>
        <v>3594553.12</v>
      </c>
      <c r="Q16" s="69">
        <f t="shared" si="8"/>
        <v>251830</v>
      </c>
      <c r="R16" s="70">
        <f>SUM(R7:R15)</f>
        <v>3846383.12</v>
      </c>
      <c r="S16" s="74">
        <f>SUM(S7:S15)</f>
        <v>42985196.820000008</v>
      </c>
      <c r="T16" s="67">
        <f>SUM(T7:T15)</f>
        <v>64714849.969999999</v>
      </c>
      <c r="U16" s="70">
        <f>SUM(U7:U15)</f>
        <v>15267930.9</v>
      </c>
      <c r="V16" s="74">
        <f>SUM(V7:V15)</f>
        <v>79982780.870000005</v>
      </c>
      <c r="W16" s="74">
        <f t="shared" ref="W16:AF16" si="9">SUM(W7:W15)</f>
        <v>2088000.25</v>
      </c>
      <c r="X16" s="67">
        <f t="shared" si="9"/>
        <v>319911</v>
      </c>
      <c r="Y16" s="69">
        <f t="shared" si="9"/>
        <v>151286</v>
      </c>
      <c r="Z16" s="70">
        <f t="shared" si="9"/>
        <v>471197</v>
      </c>
      <c r="AA16" s="67">
        <f t="shared" si="9"/>
        <v>68810.98</v>
      </c>
      <c r="AB16" s="69">
        <f t="shared" si="9"/>
        <v>87789.960000000021</v>
      </c>
      <c r="AC16" s="69">
        <f>SUM(AC7:AC15)</f>
        <v>356280.00000000221</v>
      </c>
      <c r="AD16" s="69">
        <f t="shared" si="9"/>
        <v>1662307.46</v>
      </c>
      <c r="AE16" s="69">
        <f t="shared" si="9"/>
        <v>30230.219999999998</v>
      </c>
      <c r="AF16" s="70">
        <f t="shared" si="9"/>
        <v>0</v>
      </c>
      <c r="AG16" s="74">
        <f>SUM(AG7:AG15)</f>
        <v>2676615.620000002</v>
      </c>
      <c r="AH16" s="23"/>
    </row>
    <row r="17" spans="1:34" ht="11.25">
      <c r="A17" s="5"/>
      <c r="B17" s="55" t="s">
        <v>70</v>
      </c>
      <c r="C17" s="54">
        <v>0</v>
      </c>
      <c r="D17" s="15">
        <v>0</v>
      </c>
      <c r="E17" s="36">
        <v>0</v>
      </c>
      <c r="F17" s="42">
        <f t="shared" ref="F17:F43" si="10">C17+D17+E17</f>
        <v>0</v>
      </c>
      <c r="G17" s="54">
        <v>0</v>
      </c>
      <c r="H17" s="77">
        <v>0</v>
      </c>
      <c r="I17" s="42">
        <v>0</v>
      </c>
      <c r="J17" s="42">
        <v>0</v>
      </c>
      <c r="K17" s="42">
        <f t="shared" ref="K17:K25" si="11">F17+H17+I17+J17</f>
        <v>0</v>
      </c>
      <c r="L17" s="54">
        <v>2944847.6435233094</v>
      </c>
      <c r="M17" s="15">
        <v>1724898.0106476564</v>
      </c>
      <c r="N17" s="15">
        <v>4362884.3458288647</v>
      </c>
      <c r="O17" s="36">
        <f>L17+M17+N17</f>
        <v>9032629.9999998305</v>
      </c>
      <c r="P17" s="54">
        <v>2349464</v>
      </c>
      <c r="Q17" s="15">
        <v>235986</v>
      </c>
      <c r="R17" s="36">
        <f>P17+Q17</f>
        <v>2585450</v>
      </c>
      <c r="S17" s="42">
        <f>O17+R17</f>
        <v>11618079.99999983</v>
      </c>
      <c r="T17" s="54">
        <v>14770994.000000009</v>
      </c>
      <c r="U17" s="36">
        <v>22532803.000000045</v>
      </c>
      <c r="V17" s="42">
        <f t="shared" ref="V17:V20" si="12">T17+U17</f>
        <v>37303797.000000052</v>
      </c>
      <c r="W17" s="42">
        <v>1986310.0000000019</v>
      </c>
      <c r="X17" s="54">
        <v>300745.00000000035</v>
      </c>
      <c r="Y17" s="15">
        <v>115294.00000000015</v>
      </c>
      <c r="Z17" s="36">
        <f t="shared" ref="Z17:Z25" si="13">X17+Y17</f>
        <v>416039.00000000047</v>
      </c>
      <c r="AA17" s="54">
        <v>74211</v>
      </c>
      <c r="AB17" s="15">
        <v>0</v>
      </c>
      <c r="AC17" s="15">
        <v>184269.99999999968</v>
      </c>
      <c r="AD17" s="15">
        <v>2272723.0000000014</v>
      </c>
      <c r="AE17" s="15">
        <v>17463.000000000036</v>
      </c>
      <c r="AF17" s="36">
        <v>0</v>
      </c>
      <c r="AG17" s="42">
        <f t="shared" si="6"/>
        <v>2964706.0000000014</v>
      </c>
      <c r="AH17" s="23"/>
    </row>
    <row r="18" spans="1:34" ht="11.25">
      <c r="A18" s="5"/>
      <c r="B18" s="32" t="s">
        <v>76</v>
      </c>
      <c r="C18" s="52">
        <v>35381842.565154634</v>
      </c>
      <c r="D18" s="18">
        <v>18999029.714016434</v>
      </c>
      <c r="E18" s="19">
        <v>619127.72082887369</v>
      </c>
      <c r="F18" s="43">
        <f>C18+D18+E18</f>
        <v>54999999.99999994</v>
      </c>
      <c r="G18" s="52">
        <v>0</v>
      </c>
      <c r="H18" s="19">
        <v>30000000.000000067</v>
      </c>
      <c r="I18" s="43">
        <v>625650</v>
      </c>
      <c r="J18" s="43">
        <v>492500</v>
      </c>
      <c r="K18" s="43">
        <f t="shared" si="11"/>
        <v>86118150</v>
      </c>
      <c r="L18" s="52">
        <v>0</v>
      </c>
      <c r="M18" s="18">
        <v>0</v>
      </c>
      <c r="N18" s="18">
        <v>0</v>
      </c>
      <c r="O18" s="19">
        <f>L18+M18+N18</f>
        <v>0</v>
      </c>
      <c r="P18" s="52">
        <v>0</v>
      </c>
      <c r="Q18" s="18">
        <v>0</v>
      </c>
      <c r="R18" s="19">
        <f t="shared" ref="R18:R25" si="14">P18+Q18</f>
        <v>0</v>
      </c>
      <c r="S18" s="43">
        <f t="shared" ref="S18:S25" si="15">O18+R18</f>
        <v>0</v>
      </c>
      <c r="T18" s="52">
        <v>0</v>
      </c>
      <c r="U18" s="19">
        <v>0</v>
      </c>
      <c r="V18" s="43">
        <f t="shared" si="12"/>
        <v>0</v>
      </c>
      <c r="W18" s="43">
        <v>0</v>
      </c>
      <c r="X18" s="52">
        <v>0</v>
      </c>
      <c r="Y18" s="18">
        <v>0</v>
      </c>
      <c r="Z18" s="19">
        <f t="shared" si="13"/>
        <v>0</v>
      </c>
      <c r="AA18" s="52">
        <v>0</v>
      </c>
      <c r="AB18" s="18">
        <v>0</v>
      </c>
      <c r="AC18" s="18">
        <v>0</v>
      </c>
      <c r="AD18" s="18">
        <v>0</v>
      </c>
      <c r="AE18" s="18">
        <v>0</v>
      </c>
      <c r="AF18" s="19">
        <v>0</v>
      </c>
      <c r="AG18" s="43">
        <f t="shared" si="6"/>
        <v>0</v>
      </c>
      <c r="AH18" s="23"/>
    </row>
    <row r="19" spans="1:34" ht="11.25">
      <c r="A19" s="5"/>
      <c r="B19" s="32" t="s">
        <v>81</v>
      </c>
      <c r="C19" s="52">
        <v>1010177.466145569</v>
      </c>
      <c r="D19" s="18">
        <v>542436.18489871256</v>
      </c>
      <c r="E19" s="19">
        <v>17676.54895574418</v>
      </c>
      <c r="F19" s="43">
        <f t="shared" si="10"/>
        <v>1570290.2000000258</v>
      </c>
      <c r="G19" s="52">
        <v>0</v>
      </c>
      <c r="H19" s="19">
        <v>92452462.850000054</v>
      </c>
      <c r="I19" s="43">
        <v>14476.65</v>
      </c>
      <c r="J19" s="43">
        <v>0</v>
      </c>
      <c r="K19" s="43">
        <f t="shared" si="11"/>
        <v>94037229.700000092</v>
      </c>
      <c r="L19" s="52">
        <v>3991827.6991818799</v>
      </c>
      <c r="M19" s="18">
        <v>3532483.8416199</v>
      </c>
      <c r="N19" s="18">
        <v>7019644.7591982102</v>
      </c>
      <c r="O19" s="19">
        <f t="shared" ref="O19" si="16">L19+M19+N19</f>
        <v>14543956.29999999</v>
      </c>
      <c r="P19" s="52">
        <v>73720.879999999888</v>
      </c>
      <c r="Q19" s="18">
        <v>20306</v>
      </c>
      <c r="R19" s="19">
        <f t="shared" si="14"/>
        <v>94026.879999999888</v>
      </c>
      <c r="S19" s="43">
        <f t="shared" si="15"/>
        <v>14637983.179999989</v>
      </c>
      <c r="T19" s="52">
        <v>3869468.0300000012</v>
      </c>
      <c r="U19" s="19">
        <v>7280320.0999999996</v>
      </c>
      <c r="V19" s="43">
        <f t="shared" si="12"/>
        <v>11149788.130000001</v>
      </c>
      <c r="W19" s="43">
        <v>236462.75</v>
      </c>
      <c r="X19" s="52">
        <v>0</v>
      </c>
      <c r="Y19" s="18">
        <v>0</v>
      </c>
      <c r="Z19" s="19">
        <f t="shared" si="13"/>
        <v>0</v>
      </c>
      <c r="AA19" s="52">
        <v>9238.0200000000041</v>
      </c>
      <c r="AB19" s="18">
        <v>417290.04</v>
      </c>
      <c r="AC19" s="18">
        <v>0</v>
      </c>
      <c r="AD19" s="18">
        <v>1474052.54</v>
      </c>
      <c r="AE19" s="18">
        <v>7689.7799999999261</v>
      </c>
      <c r="AF19" s="19">
        <v>0</v>
      </c>
      <c r="AG19" s="43">
        <f t="shared" si="6"/>
        <v>1908270.3800000001</v>
      </c>
      <c r="AH19" s="23"/>
    </row>
    <row r="20" spans="1:34" ht="11.25">
      <c r="A20" s="5"/>
      <c r="B20" s="32" t="s">
        <v>78</v>
      </c>
      <c r="C20" s="52">
        <v>31410228.549545303</v>
      </c>
      <c r="D20" s="18">
        <v>16764050.206605755</v>
      </c>
      <c r="E20" s="19">
        <v>548721.24384894816</v>
      </c>
      <c r="F20" s="43">
        <f t="shared" si="10"/>
        <v>48723000.000000007</v>
      </c>
      <c r="G20" s="52">
        <v>0</v>
      </c>
      <c r="H20" s="19">
        <v>48413060.000000238</v>
      </c>
      <c r="I20" s="43">
        <v>1251299.9999999986</v>
      </c>
      <c r="J20" s="43">
        <v>841499.99999999953</v>
      </c>
      <c r="K20" s="43">
        <f t="shared" si="11"/>
        <v>99228860.000000238</v>
      </c>
      <c r="L20" s="52">
        <v>0</v>
      </c>
      <c r="M20" s="18">
        <v>0</v>
      </c>
      <c r="N20" s="18">
        <v>0</v>
      </c>
      <c r="O20" s="19">
        <f t="shared" ref="O20:O25" si="17">L20+M20+N20</f>
        <v>0</v>
      </c>
      <c r="P20" s="52">
        <v>0</v>
      </c>
      <c r="Q20" s="18">
        <v>0</v>
      </c>
      <c r="R20" s="19">
        <f t="shared" si="14"/>
        <v>0</v>
      </c>
      <c r="S20" s="43">
        <f t="shared" si="15"/>
        <v>0</v>
      </c>
      <c r="T20" s="52">
        <v>0</v>
      </c>
      <c r="U20" s="19">
        <v>0</v>
      </c>
      <c r="V20" s="43">
        <f t="shared" si="12"/>
        <v>0</v>
      </c>
      <c r="W20" s="43">
        <v>0</v>
      </c>
      <c r="X20" s="52">
        <v>0</v>
      </c>
      <c r="Y20" s="18">
        <v>0</v>
      </c>
      <c r="Z20" s="19">
        <f t="shared" si="13"/>
        <v>0</v>
      </c>
      <c r="AA20" s="52">
        <v>0</v>
      </c>
      <c r="AB20" s="18">
        <v>0</v>
      </c>
      <c r="AC20" s="18">
        <v>0</v>
      </c>
      <c r="AD20" s="18">
        <v>0</v>
      </c>
      <c r="AE20" s="18">
        <v>0</v>
      </c>
      <c r="AF20" s="19">
        <v>0</v>
      </c>
      <c r="AG20" s="43">
        <f t="shared" si="6"/>
        <v>0</v>
      </c>
      <c r="AH20" s="23"/>
    </row>
    <row r="21" spans="1:34" ht="11.25">
      <c r="A21" s="5"/>
      <c r="B21" s="32" t="s">
        <v>79</v>
      </c>
      <c r="C21" s="52">
        <v>0</v>
      </c>
      <c r="D21" s="18">
        <v>0</v>
      </c>
      <c r="E21" s="19">
        <v>0</v>
      </c>
      <c r="F21" s="43">
        <f t="shared" si="10"/>
        <v>0</v>
      </c>
      <c r="G21" s="52">
        <v>0</v>
      </c>
      <c r="H21" s="78">
        <v>0</v>
      </c>
      <c r="I21" s="43">
        <v>0</v>
      </c>
      <c r="J21" s="43">
        <v>0</v>
      </c>
      <c r="K21" s="43">
        <f t="shared" si="11"/>
        <v>0</v>
      </c>
      <c r="L21" s="52">
        <v>0</v>
      </c>
      <c r="M21" s="18">
        <v>0</v>
      </c>
      <c r="N21" s="18">
        <v>0</v>
      </c>
      <c r="O21" s="19">
        <f t="shared" si="17"/>
        <v>0</v>
      </c>
      <c r="P21" s="52">
        <v>0</v>
      </c>
      <c r="Q21" s="18">
        <v>0</v>
      </c>
      <c r="R21" s="19">
        <f t="shared" si="14"/>
        <v>0</v>
      </c>
      <c r="S21" s="43">
        <f t="shared" si="15"/>
        <v>0</v>
      </c>
      <c r="T21" s="52">
        <v>43314770</v>
      </c>
      <c r="U21" s="19">
        <v>0</v>
      </c>
      <c r="V21" s="43">
        <f>T21+U21</f>
        <v>43314770</v>
      </c>
      <c r="W21" s="43">
        <v>0</v>
      </c>
      <c r="X21" s="52">
        <v>0</v>
      </c>
      <c r="Y21" s="18">
        <v>0</v>
      </c>
      <c r="Z21" s="19">
        <f t="shared" si="13"/>
        <v>0</v>
      </c>
      <c r="AA21" s="52">
        <v>0</v>
      </c>
      <c r="AB21" s="18">
        <v>0</v>
      </c>
      <c r="AC21" s="18">
        <v>0</v>
      </c>
      <c r="AD21" s="18">
        <v>0</v>
      </c>
      <c r="AE21" s="18">
        <v>0</v>
      </c>
      <c r="AF21" s="19">
        <v>0</v>
      </c>
      <c r="AG21" s="43">
        <f t="shared" si="6"/>
        <v>0</v>
      </c>
      <c r="AH21" s="23"/>
    </row>
    <row r="22" spans="1:34" ht="11.25">
      <c r="A22" s="5"/>
      <c r="B22" s="32" t="s">
        <v>80</v>
      </c>
      <c r="C22" s="52">
        <v>0</v>
      </c>
      <c r="D22" s="18">
        <v>0</v>
      </c>
      <c r="E22" s="19">
        <v>0</v>
      </c>
      <c r="F22" s="43">
        <f t="shared" si="10"/>
        <v>0</v>
      </c>
      <c r="G22" s="52">
        <v>0</v>
      </c>
      <c r="H22" s="78">
        <v>0</v>
      </c>
      <c r="I22" s="43">
        <v>0</v>
      </c>
      <c r="J22" s="43">
        <v>0</v>
      </c>
      <c r="K22" s="43">
        <f t="shared" si="11"/>
        <v>0</v>
      </c>
      <c r="L22" s="52">
        <v>0</v>
      </c>
      <c r="M22" s="18">
        <v>0</v>
      </c>
      <c r="N22" s="18">
        <v>0</v>
      </c>
      <c r="O22" s="19">
        <f t="shared" si="17"/>
        <v>0</v>
      </c>
      <c r="P22" s="52">
        <v>0</v>
      </c>
      <c r="Q22" s="18">
        <v>0</v>
      </c>
      <c r="R22" s="19">
        <f t="shared" si="14"/>
        <v>0</v>
      </c>
      <c r="S22" s="43">
        <f t="shared" si="15"/>
        <v>0</v>
      </c>
      <c r="T22" s="52">
        <v>0</v>
      </c>
      <c r="U22" s="19">
        <v>0</v>
      </c>
      <c r="V22" s="43">
        <f>T22+U22</f>
        <v>0</v>
      </c>
      <c r="W22" s="43">
        <v>0</v>
      </c>
      <c r="X22" s="52">
        <v>28490</v>
      </c>
      <c r="Y22" s="18">
        <v>159310</v>
      </c>
      <c r="Z22" s="19">
        <f t="shared" si="13"/>
        <v>187800</v>
      </c>
      <c r="AA22" s="52">
        <v>0</v>
      </c>
      <c r="AB22" s="18">
        <v>0</v>
      </c>
      <c r="AC22" s="18">
        <v>624710</v>
      </c>
      <c r="AD22" s="18">
        <v>0</v>
      </c>
      <c r="AE22" s="18">
        <v>0</v>
      </c>
      <c r="AF22" s="19">
        <v>270000</v>
      </c>
      <c r="AG22" s="43">
        <f t="shared" si="6"/>
        <v>1082510</v>
      </c>
      <c r="AH22" s="23"/>
    </row>
    <row r="23" spans="1:34" ht="11.25">
      <c r="A23" s="5"/>
      <c r="B23" s="32" t="s">
        <v>84</v>
      </c>
      <c r="C23" s="52">
        <v>27376572.898120925</v>
      </c>
      <c r="D23" s="18">
        <v>14614885.62639381</v>
      </c>
      <c r="E23" s="19">
        <v>463541.47548526188</v>
      </c>
      <c r="F23" s="43">
        <f t="shared" ref="F23:F25" si="18">C23+D23+E23</f>
        <v>42455000</v>
      </c>
      <c r="G23" s="52">
        <v>0</v>
      </c>
      <c r="H23" s="78">
        <v>0</v>
      </c>
      <c r="I23" s="43">
        <v>0</v>
      </c>
      <c r="J23" s="43">
        <v>0</v>
      </c>
      <c r="K23" s="43">
        <f t="shared" si="11"/>
        <v>42455000</v>
      </c>
      <c r="L23" s="52">
        <v>5565852.2738099508</v>
      </c>
      <c r="M23" s="18">
        <v>2739652.9726651758</v>
      </c>
      <c r="N23" s="18">
        <v>7714894.7535248734</v>
      </c>
      <c r="O23" s="19">
        <f t="shared" si="17"/>
        <v>16020400</v>
      </c>
      <c r="P23" s="52">
        <v>1265892</v>
      </c>
      <c r="Q23" s="18">
        <v>91878</v>
      </c>
      <c r="R23" s="19">
        <f t="shared" ref="R23" si="19">P23+Q23</f>
        <v>1357770</v>
      </c>
      <c r="S23" s="43">
        <f t="shared" si="15"/>
        <v>17378170</v>
      </c>
      <c r="T23" s="52">
        <v>5012020</v>
      </c>
      <c r="U23" s="19">
        <v>0</v>
      </c>
      <c r="V23" s="43">
        <f t="shared" ref="V23" si="20">T23+U23</f>
        <v>5012020</v>
      </c>
      <c r="W23" s="43">
        <v>0</v>
      </c>
      <c r="X23" s="52">
        <v>0</v>
      </c>
      <c r="Y23" s="18">
        <v>0</v>
      </c>
      <c r="Z23" s="19">
        <f t="shared" si="13"/>
        <v>0</v>
      </c>
      <c r="AA23" s="52">
        <f t="shared" ref="AA23" si="21">Y23+Z23</f>
        <v>0</v>
      </c>
      <c r="AB23" s="18">
        <f t="shared" ref="AB23" si="22">Z23+AA23</f>
        <v>0</v>
      </c>
      <c r="AC23" s="18">
        <v>0</v>
      </c>
      <c r="AD23" s="18">
        <v>0</v>
      </c>
      <c r="AE23" s="18">
        <f t="shared" ref="AE23" si="23">AC23+AD23</f>
        <v>0</v>
      </c>
      <c r="AF23" s="19">
        <v>0</v>
      </c>
      <c r="AG23" s="43">
        <f t="shared" si="6"/>
        <v>0</v>
      </c>
      <c r="AH23" s="23"/>
    </row>
    <row r="24" spans="1:34" ht="11.25">
      <c r="A24" s="5"/>
      <c r="B24" s="32" t="s">
        <v>86</v>
      </c>
      <c r="C24" s="52">
        <v>0</v>
      </c>
      <c r="D24" s="18">
        <v>0</v>
      </c>
      <c r="E24" s="19">
        <v>0</v>
      </c>
      <c r="F24" s="43">
        <f t="shared" si="18"/>
        <v>0</v>
      </c>
      <c r="G24" s="52">
        <v>0</v>
      </c>
      <c r="H24" s="78">
        <v>0</v>
      </c>
      <c r="I24" s="43">
        <v>0</v>
      </c>
      <c r="J24" s="43">
        <v>0</v>
      </c>
      <c r="K24" s="43">
        <f t="shared" si="11"/>
        <v>0</v>
      </c>
      <c r="L24" s="52">
        <v>0</v>
      </c>
      <c r="M24" s="18">
        <v>0</v>
      </c>
      <c r="N24" s="18">
        <v>0</v>
      </c>
      <c r="O24" s="19">
        <f t="shared" si="17"/>
        <v>0</v>
      </c>
      <c r="P24" s="52">
        <v>0</v>
      </c>
      <c r="Q24" s="18">
        <v>0</v>
      </c>
      <c r="R24" s="19">
        <f t="shared" si="14"/>
        <v>0</v>
      </c>
      <c r="S24" s="43">
        <f t="shared" si="15"/>
        <v>0</v>
      </c>
      <c r="T24" s="52">
        <v>0</v>
      </c>
      <c r="U24" s="19">
        <v>0</v>
      </c>
      <c r="V24" s="43">
        <f t="shared" ref="V24:V25" si="24">T24+U24</f>
        <v>0</v>
      </c>
      <c r="W24" s="43">
        <f t="shared" ref="W24" si="25">U24+V24</f>
        <v>0</v>
      </c>
      <c r="X24" s="52">
        <f t="shared" ref="X24" si="26">V24+W24</f>
        <v>0</v>
      </c>
      <c r="Y24" s="18">
        <f t="shared" ref="Y24" si="27">W24+X24</f>
        <v>0</v>
      </c>
      <c r="Z24" s="19">
        <f t="shared" si="13"/>
        <v>0</v>
      </c>
      <c r="AA24" s="52">
        <f t="shared" ref="AA24" si="28">Y24+Z24</f>
        <v>0</v>
      </c>
      <c r="AB24" s="18">
        <f t="shared" ref="AB24" si="29">Z24+AA24</f>
        <v>0</v>
      </c>
      <c r="AC24" s="18">
        <v>0</v>
      </c>
      <c r="AD24" s="18">
        <v>0</v>
      </c>
      <c r="AE24" s="18">
        <v>40000</v>
      </c>
      <c r="AF24" s="19">
        <v>0</v>
      </c>
      <c r="AG24" s="43">
        <f t="shared" si="6"/>
        <v>40000</v>
      </c>
      <c r="AH24" s="23"/>
    </row>
    <row r="25" spans="1:34" thickBot="1">
      <c r="A25" s="5"/>
      <c r="B25" s="64" t="s">
        <v>88</v>
      </c>
      <c r="C25" s="59">
        <v>-99315.288966432199</v>
      </c>
      <c r="D25" s="60">
        <v>4063.0080852881001</v>
      </c>
      <c r="E25" s="61">
        <v>86162.220881171495</v>
      </c>
      <c r="F25" s="65">
        <f t="shared" si="18"/>
        <v>-9090.059999972611</v>
      </c>
      <c r="G25" s="59">
        <v>0</v>
      </c>
      <c r="H25" s="79">
        <v>-71135566.450000301</v>
      </c>
      <c r="I25" s="65">
        <v>-228559.63</v>
      </c>
      <c r="J25" s="65">
        <v>0</v>
      </c>
      <c r="K25" s="65">
        <f t="shared" si="11"/>
        <v>-71373216.140000269</v>
      </c>
      <c r="L25" s="59">
        <v>1463345.7434848601</v>
      </c>
      <c r="M25" s="60">
        <v>-1319601.9249327299</v>
      </c>
      <c r="N25" s="60">
        <v>-199172.04855194699</v>
      </c>
      <c r="O25" s="61">
        <f t="shared" si="17"/>
        <v>-55428.22999981686</v>
      </c>
      <c r="P25" s="59">
        <v>-203382.88</v>
      </c>
      <c r="Q25" s="60">
        <v>-117890</v>
      </c>
      <c r="R25" s="61">
        <f t="shared" si="14"/>
        <v>-321272.88</v>
      </c>
      <c r="S25" s="65">
        <f t="shared" si="15"/>
        <v>-376701.10999981686</v>
      </c>
      <c r="T25" s="59">
        <v>-3549314.0300000198</v>
      </c>
      <c r="U25" s="61">
        <v>-12073301.7900001</v>
      </c>
      <c r="V25" s="65">
        <f t="shared" si="24"/>
        <v>-15622615.82000012</v>
      </c>
      <c r="W25" s="65">
        <v>0</v>
      </c>
      <c r="X25" s="59">
        <v>-24857.658320861301</v>
      </c>
      <c r="Y25" s="60">
        <v>-80032.880000000296</v>
      </c>
      <c r="Z25" s="61">
        <f t="shared" si="13"/>
        <v>-104890.5383208616</v>
      </c>
      <c r="AA25" s="59">
        <v>-5019.3499999999904</v>
      </c>
      <c r="AB25" s="60">
        <v>-241710.12</v>
      </c>
      <c r="AC25" s="60">
        <v>-36614.736666665798</v>
      </c>
      <c r="AD25" s="60">
        <v>-1698598.05</v>
      </c>
      <c r="AE25" s="60">
        <v>-3240.6299999999601</v>
      </c>
      <c r="AF25" s="61">
        <v>-215845.89</v>
      </c>
      <c r="AG25" s="65">
        <f t="shared" si="6"/>
        <v>-2305919.3149875272</v>
      </c>
      <c r="AH25" s="23"/>
    </row>
    <row r="26" spans="1:34" s="8" customFormat="1" thickBot="1">
      <c r="A26" s="7"/>
      <c r="B26" s="66" t="s">
        <v>24</v>
      </c>
      <c r="C26" s="67">
        <f>SUM(C17:C25)</f>
        <v>95079506.189999998</v>
      </c>
      <c r="D26" s="69">
        <f t="shared" ref="D26:AG26" si="30">SUM(D17:D25)</f>
        <v>50924464.740000002</v>
      </c>
      <c r="E26" s="70">
        <f t="shared" si="30"/>
        <v>1735229.2099999995</v>
      </c>
      <c r="F26" s="74">
        <f>SUM(F17:F25)</f>
        <v>147739200.14000002</v>
      </c>
      <c r="G26" s="67">
        <f t="shared" si="30"/>
        <v>0</v>
      </c>
      <c r="H26" s="70">
        <f t="shared" si="30"/>
        <v>99729956.400000051</v>
      </c>
      <c r="I26" s="74">
        <f t="shared" si="30"/>
        <v>1662867.0199999986</v>
      </c>
      <c r="J26" s="74">
        <f t="shared" si="30"/>
        <v>1333999.9999999995</v>
      </c>
      <c r="K26" s="74">
        <f t="shared" si="30"/>
        <v>250466023.56000006</v>
      </c>
      <c r="L26" s="67">
        <f t="shared" si="30"/>
        <v>13965873.360000001</v>
      </c>
      <c r="M26" s="69">
        <f t="shared" si="30"/>
        <v>6677432.9000000022</v>
      </c>
      <c r="N26" s="69">
        <f t="shared" si="30"/>
        <v>18898251.810000002</v>
      </c>
      <c r="O26" s="69">
        <f t="shared" si="30"/>
        <v>39541558.07</v>
      </c>
      <c r="P26" s="69">
        <f t="shared" si="30"/>
        <v>3485694</v>
      </c>
      <c r="Q26" s="69">
        <f t="shared" si="30"/>
        <v>230280</v>
      </c>
      <c r="R26" s="69">
        <f t="shared" si="30"/>
        <v>3715974</v>
      </c>
      <c r="S26" s="70">
        <f>SUM(S17:S25)</f>
        <v>43257532.070000008</v>
      </c>
      <c r="T26" s="67">
        <f t="shared" si="30"/>
        <v>63417937.999999985</v>
      </c>
      <c r="U26" s="70">
        <f t="shared" si="30"/>
        <v>17739821.309999947</v>
      </c>
      <c r="V26" s="74">
        <f t="shared" si="30"/>
        <v>81157759.309999943</v>
      </c>
      <c r="W26" s="74">
        <f t="shared" si="30"/>
        <v>2222772.7500000019</v>
      </c>
      <c r="X26" s="67">
        <f t="shared" si="30"/>
        <v>304377.34167913906</v>
      </c>
      <c r="Y26" s="69">
        <f t="shared" si="30"/>
        <v>194571.11999999982</v>
      </c>
      <c r="Z26" s="70">
        <f t="shared" si="30"/>
        <v>498948.46167913888</v>
      </c>
      <c r="AA26" s="67">
        <f t="shared" si="30"/>
        <v>78429.670000000013</v>
      </c>
      <c r="AB26" s="69">
        <f t="shared" si="30"/>
        <v>175579.91999999998</v>
      </c>
      <c r="AC26" s="69">
        <f t="shared" si="30"/>
        <v>772365.26333333389</v>
      </c>
      <c r="AD26" s="69">
        <f t="shared" si="30"/>
        <v>2048177.4900000014</v>
      </c>
      <c r="AE26" s="69">
        <f t="shared" si="30"/>
        <v>61912.15</v>
      </c>
      <c r="AF26" s="70">
        <f t="shared" si="30"/>
        <v>54154.109999999986</v>
      </c>
      <c r="AG26" s="74">
        <f t="shared" si="30"/>
        <v>3689567.0650124745</v>
      </c>
      <c r="AH26" s="23"/>
    </row>
    <row r="27" spans="1:34" ht="11.25">
      <c r="A27" s="5"/>
      <c r="B27" s="129" t="s">
        <v>70</v>
      </c>
      <c r="C27" s="62">
        <v>0</v>
      </c>
      <c r="D27" s="15">
        <v>0</v>
      </c>
      <c r="E27" s="121">
        <v>0</v>
      </c>
      <c r="F27" s="131">
        <f>C27+D27+E27</f>
        <v>0</v>
      </c>
      <c r="G27" s="62">
        <v>0</v>
      </c>
      <c r="H27" s="133">
        <v>0</v>
      </c>
      <c r="I27" s="131">
        <v>0</v>
      </c>
      <c r="J27" s="131">
        <v>0</v>
      </c>
      <c r="K27" s="131">
        <f t="shared" ref="K27:K35" si="31">F27+H27+I27+J27</f>
        <v>0</v>
      </c>
      <c r="L27" s="62">
        <v>4441721.5810349099</v>
      </c>
      <c r="M27" s="15">
        <v>2601668.2852263437</v>
      </c>
      <c r="N27" s="15">
        <v>6580550.1337386789</v>
      </c>
      <c r="O27" s="121">
        <f>L27+M27+N27</f>
        <v>13623939.999999933</v>
      </c>
      <c r="P27" s="62">
        <v>3266512.9999999958</v>
      </c>
      <c r="Q27" s="15">
        <v>157409</v>
      </c>
      <c r="R27" s="121">
        <f t="shared" ref="R27:R35" si="32">P27+Q27</f>
        <v>3423921.9999999958</v>
      </c>
      <c r="S27" s="131">
        <f t="shared" ref="S27:S35" si="33">O27+R27</f>
        <v>17047861.999999929</v>
      </c>
      <c r="T27" s="62">
        <v>14770994.000000009</v>
      </c>
      <c r="U27" s="15">
        <v>22525078.874999963</v>
      </c>
      <c r="V27" s="121">
        <f t="shared" ref="V27:V35" si="34">T27+U27</f>
        <v>37296072.87499997</v>
      </c>
      <c r="W27" s="131">
        <v>772757.0000000021</v>
      </c>
      <c r="X27" s="62">
        <v>122531.99999999968</v>
      </c>
      <c r="Y27" s="15">
        <v>26520</v>
      </c>
      <c r="Z27" s="121">
        <f t="shared" ref="Z27" si="35">X27+Y27</f>
        <v>149051.99999999968</v>
      </c>
      <c r="AA27" s="62">
        <v>24670</v>
      </c>
      <c r="AB27" s="15">
        <v>0</v>
      </c>
      <c r="AC27" s="15">
        <v>184269.99999999968</v>
      </c>
      <c r="AD27" s="15">
        <v>2272723.0000000014</v>
      </c>
      <c r="AE27" s="15">
        <v>17463.000000000036</v>
      </c>
      <c r="AF27" s="36">
        <v>0</v>
      </c>
      <c r="AG27" s="42">
        <f t="shared" si="6"/>
        <v>2648178.0000000009</v>
      </c>
      <c r="AH27" s="23"/>
    </row>
    <row r="28" spans="1:34" ht="11.25">
      <c r="A28" s="5"/>
      <c r="B28" s="130" t="s">
        <v>78</v>
      </c>
      <c r="C28" s="63">
        <v>0</v>
      </c>
      <c r="D28" s="18">
        <v>0</v>
      </c>
      <c r="E28" s="122">
        <v>0</v>
      </c>
      <c r="F28" s="132">
        <f t="shared" ref="F28" si="36">C28+D28+E28</f>
        <v>0</v>
      </c>
      <c r="G28" s="63">
        <v>0</v>
      </c>
      <c r="H28" s="134">
        <v>0</v>
      </c>
      <c r="I28" s="132">
        <v>1876910</v>
      </c>
      <c r="J28" s="132">
        <v>1340000</v>
      </c>
      <c r="K28" s="132">
        <f t="shared" si="31"/>
        <v>3216910</v>
      </c>
      <c r="L28" s="63">
        <v>0</v>
      </c>
      <c r="M28" s="18">
        <v>0</v>
      </c>
      <c r="N28" s="18">
        <v>0</v>
      </c>
      <c r="O28" s="122">
        <f>L28+M28+N28</f>
        <v>0</v>
      </c>
      <c r="P28" s="63">
        <v>0</v>
      </c>
      <c r="Q28" s="18">
        <v>0</v>
      </c>
      <c r="R28" s="122">
        <f t="shared" si="32"/>
        <v>0</v>
      </c>
      <c r="S28" s="132">
        <f t="shared" ref="S28" si="37">O28+R28</f>
        <v>0</v>
      </c>
      <c r="T28" s="63">
        <v>0</v>
      </c>
      <c r="U28" s="18">
        <v>0</v>
      </c>
      <c r="V28" s="122">
        <f t="shared" ref="V28" si="38">T28+U28</f>
        <v>0</v>
      </c>
      <c r="W28" s="132">
        <v>0</v>
      </c>
      <c r="X28" s="63">
        <v>0</v>
      </c>
      <c r="Y28" s="18">
        <v>0</v>
      </c>
      <c r="Z28" s="122">
        <f t="shared" ref="Z28:Z35" si="39">X28+Y28</f>
        <v>0</v>
      </c>
      <c r="AA28" s="63">
        <v>0</v>
      </c>
      <c r="AB28" s="18">
        <v>0</v>
      </c>
      <c r="AC28" s="18">
        <v>0</v>
      </c>
      <c r="AD28" s="18">
        <v>0</v>
      </c>
      <c r="AE28" s="18">
        <v>0</v>
      </c>
      <c r="AF28" s="19">
        <v>0</v>
      </c>
      <c r="AG28" s="43">
        <f t="shared" si="6"/>
        <v>0</v>
      </c>
      <c r="AH28" s="23"/>
    </row>
    <row r="29" spans="1:34" ht="11.25">
      <c r="A29" s="5"/>
      <c r="B29" s="130" t="s">
        <v>85</v>
      </c>
      <c r="C29" s="63">
        <v>32106455.413907453</v>
      </c>
      <c r="D29" s="18">
        <v>17139916.507788192</v>
      </c>
      <c r="E29" s="122">
        <v>543628.07830435026</v>
      </c>
      <c r="F29" s="132">
        <f t="shared" ref="F29:F35" si="40">C29+D29+E29</f>
        <v>49790000</v>
      </c>
      <c r="G29" s="63">
        <v>0</v>
      </c>
      <c r="H29" s="134">
        <v>0</v>
      </c>
      <c r="I29" s="132">
        <v>0</v>
      </c>
      <c r="J29" s="132">
        <v>0</v>
      </c>
      <c r="K29" s="132">
        <f t="shared" si="31"/>
        <v>49790000</v>
      </c>
      <c r="L29" s="63">
        <v>0</v>
      </c>
      <c r="M29" s="18">
        <v>0</v>
      </c>
      <c r="N29" s="18">
        <v>0</v>
      </c>
      <c r="O29" s="122">
        <f>L29+M29+N29</f>
        <v>0</v>
      </c>
      <c r="P29" s="63">
        <v>0</v>
      </c>
      <c r="Q29" s="18">
        <v>0</v>
      </c>
      <c r="R29" s="122">
        <f t="shared" si="32"/>
        <v>0</v>
      </c>
      <c r="S29" s="132">
        <f t="shared" si="33"/>
        <v>0</v>
      </c>
      <c r="T29" s="63">
        <v>0</v>
      </c>
      <c r="U29" s="18">
        <v>0</v>
      </c>
      <c r="V29" s="122">
        <f t="shared" si="34"/>
        <v>0</v>
      </c>
      <c r="W29" s="132">
        <v>0</v>
      </c>
      <c r="X29" s="63">
        <v>0</v>
      </c>
      <c r="Y29" s="18">
        <v>0</v>
      </c>
      <c r="Z29" s="122">
        <f t="shared" si="39"/>
        <v>0</v>
      </c>
      <c r="AA29" s="63">
        <v>0</v>
      </c>
      <c r="AB29" s="18">
        <v>0</v>
      </c>
      <c r="AC29" s="18">
        <v>0</v>
      </c>
      <c r="AD29" s="18">
        <v>0</v>
      </c>
      <c r="AE29" s="18">
        <v>0</v>
      </c>
      <c r="AF29" s="19">
        <v>0</v>
      </c>
      <c r="AG29" s="43">
        <f t="shared" si="6"/>
        <v>0</v>
      </c>
      <c r="AH29" s="23"/>
    </row>
    <row r="30" spans="1:34" ht="11.25">
      <c r="A30" s="5"/>
      <c r="B30" s="130" t="s">
        <v>88</v>
      </c>
      <c r="C30" s="63">
        <v>5803.2414659447968</v>
      </c>
      <c r="D30" s="18">
        <v>3102.6732160337269</v>
      </c>
      <c r="E30" s="122">
        <v>184.14531739882659</v>
      </c>
      <c r="F30" s="132">
        <f t="shared" si="40"/>
        <v>9090.0599993773503</v>
      </c>
      <c r="G30" s="63">
        <v>0</v>
      </c>
      <c r="H30" s="134">
        <v>71135566.450000346</v>
      </c>
      <c r="I30" s="132">
        <v>228559.63</v>
      </c>
      <c r="J30" s="132">
        <v>0</v>
      </c>
      <c r="K30" s="132">
        <f t="shared" si="31"/>
        <v>71373216.139999717</v>
      </c>
      <c r="L30" s="63">
        <v>19356.025762352161</v>
      </c>
      <c r="M30" s="18">
        <v>9437.3873347793706</v>
      </c>
      <c r="N30" s="18">
        <v>26634.816902778111</v>
      </c>
      <c r="O30" s="122">
        <f>L30+M30+N30</f>
        <v>55428.229999909643</v>
      </c>
      <c r="P30" s="63">
        <v>203382.88</v>
      </c>
      <c r="Q30" s="18">
        <v>117890</v>
      </c>
      <c r="R30" s="122">
        <f t="shared" si="32"/>
        <v>321272.88</v>
      </c>
      <c r="S30" s="132">
        <f t="shared" si="33"/>
        <v>376701.10999990965</v>
      </c>
      <c r="T30" s="63">
        <v>3549314.0300000198</v>
      </c>
      <c r="U30" s="18">
        <v>12073301.7900001</v>
      </c>
      <c r="V30" s="122">
        <f t="shared" si="34"/>
        <v>15622615.82000012</v>
      </c>
      <c r="W30" s="132">
        <v>0</v>
      </c>
      <c r="X30" s="63">
        <v>24857.658320861286</v>
      </c>
      <c r="Y30" s="18">
        <v>80032.880000000296</v>
      </c>
      <c r="Z30" s="122">
        <f t="shared" si="39"/>
        <v>104890.53832086158</v>
      </c>
      <c r="AA30" s="63">
        <v>5019.3499999999904</v>
      </c>
      <c r="AB30" s="18">
        <v>241710.12</v>
      </c>
      <c r="AC30" s="18">
        <v>36614.736666665762</v>
      </c>
      <c r="AD30" s="18">
        <v>1698598.05</v>
      </c>
      <c r="AE30" s="18">
        <v>3240.6299999999601</v>
      </c>
      <c r="AF30" s="19">
        <v>215845.89</v>
      </c>
      <c r="AG30" s="43">
        <f t="shared" si="6"/>
        <v>2305919.3149875272</v>
      </c>
      <c r="AH30" s="23"/>
    </row>
    <row r="31" spans="1:34" ht="11.25">
      <c r="A31" s="5"/>
      <c r="B31" s="130" t="s">
        <v>92</v>
      </c>
      <c r="C31" s="63">
        <v>34295124.791121587</v>
      </c>
      <c r="D31" s="18">
        <v>16376891.60846477</v>
      </c>
      <c r="E31" s="122">
        <v>589983.60041400394</v>
      </c>
      <c r="F31" s="132">
        <f t="shared" si="40"/>
        <v>51262000.000000358</v>
      </c>
      <c r="G31" s="63">
        <v>0</v>
      </c>
      <c r="H31" s="134">
        <v>28865000</v>
      </c>
      <c r="I31" s="132">
        <v>0</v>
      </c>
      <c r="J31" s="132">
        <v>0</v>
      </c>
      <c r="K31" s="132">
        <f t="shared" si="31"/>
        <v>80127000.000000358</v>
      </c>
      <c r="L31" s="63">
        <v>0</v>
      </c>
      <c r="M31" s="18">
        <v>0</v>
      </c>
      <c r="N31" s="18">
        <v>0</v>
      </c>
      <c r="O31" s="122">
        <f>L31+M31+N31</f>
        <v>0</v>
      </c>
      <c r="P31" s="63">
        <v>0</v>
      </c>
      <c r="Q31" s="18">
        <v>0</v>
      </c>
      <c r="R31" s="122">
        <f t="shared" si="32"/>
        <v>0</v>
      </c>
      <c r="S31" s="132">
        <f t="shared" si="33"/>
        <v>0</v>
      </c>
      <c r="T31" s="63">
        <v>0</v>
      </c>
      <c r="U31" s="18">
        <v>0</v>
      </c>
      <c r="V31" s="122">
        <f t="shared" si="34"/>
        <v>0</v>
      </c>
      <c r="W31" s="132">
        <v>0</v>
      </c>
      <c r="X31" s="63">
        <v>0</v>
      </c>
      <c r="Y31" s="18">
        <v>0</v>
      </c>
      <c r="Z31" s="122">
        <f t="shared" si="39"/>
        <v>0</v>
      </c>
      <c r="AA31" s="63">
        <v>0</v>
      </c>
      <c r="AB31" s="18">
        <v>0</v>
      </c>
      <c r="AC31" s="18">
        <v>0</v>
      </c>
      <c r="AD31" s="18">
        <v>0</v>
      </c>
      <c r="AE31" s="18">
        <v>0</v>
      </c>
      <c r="AF31" s="19">
        <v>0</v>
      </c>
      <c r="AG31" s="43">
        <f t="shared" si="6"/>
        <v>0</v>
      </c>
      <c r="AH31" s="23"/>
    </row>
    <row r="32" spans="1:34" ht="11.25">
      <c r="A32" s="5"/>
      <c r="B32" s="130" t="s">
        <v>90</v>
      </c>
      <c r="C32" s="63">
        <v>0</v>
      </c>
      <c r="D32" s="18">
        <v>0</v>
      </c>
      <c r="E32" s="122">
        <v>0</v>
      </c>
      <c r="F32" s="132">
        <f t="shared" si="40"/>
        <v>0</v>
      </c>
      <c r="G32" s="63">
        <v>0</v>
      </c>
      <c r="H32" s="134">
        <v>0</v>
      </c>
      <c r="I32" s="132">
        <v>0</v>
      </c>
      <c r="J32" s="132">
        <v>0</v>
      </c>
      <c r="K32" s="132">
        <f t="shared" si="31"/>
        <v>0</v>
      </c>
      <c r="L32" s="63">
        <v>3257615.2564463057</v>
      </c>
      <c r="M32" s="18">
        <v>1588310.396991811</v>
      </c>
      <c r="N32" s="18">
        <v>4482634.3465618836</v>
      </c>
      <c r="O32" s="122">
        <f t="shared" ref="O32:O35" si="41">L32+M32+N32</f>
        <v>9328560</v>
      </c>
      <c r="P32" s="63">
        <v>244530</v>
      </c>
      <c r="Q32" s="18">
        <v>89280</v>
      </c>
      <c r="R32" s="122">
        <f t="shared" si="32"/>
        <v>333810</v>
      </c>
      <c r="S32" s="132">
        <f t="shared" si="33"/>
        <v>9662370</v>
      </c>
      <c r="T32" s="63">
        <v>25248784.569999367</v>
      </c>
      <c r="U32" s="18">
        <v>0</v>
      </c>
      <c r="V32" s="122">
        <f t="shared" si="34"/>
        <v>25248784.569999367</v>
      </c>
      <c r="W32" s="132">
        <v>602410</v>
      </c>
      <c r="X32" s="63">
        <v>48380</v>
      </c>
      <c r="Y32" s="18">
        <v>26030</v>
      </c>
      <c r="Z32" s="122">
        <f t="shared" si="39"/>
        <v>74410</v>
      </c>
      <c r="AA32" s="63">
        <v>24180</v>
      </c>
      <c r="AB32" s="18">
        <v>0</v>
      </c>
      <c r="AC32" s="18">
        <v>183780</v>
      </c>
      <c r="AD32" s="18">
        <v>0</v>
      </c>
      <c r="AE32" s="18">
        <v>16970</v>
      </c>
      <c r="AF32" s="19">
        <v>0</v>
      </c>
      <c r="AG32" s="43">
        <f t="shared" si="6"/>
        <v>299340</v>
      </c>
      <c r="AH32" s="23"/>
    </row>
    <row r="33" spans="1:34" ht="11.25">
      <c r="A33" s="5"/>
      <c r="B33" s="130" t="s">
        <v>91</v>
      </c>
      <c r="C33" s="63">
        <v>32163301.211297713</v>
      </c>
      <c r="D33" s="18">
        <v>17242865.80274209</v>
      </c>
      <c r="E33" s="122">
        <v>567832.98596019845</v>
      </c>
      <c r="F33" s="132">
        <f t="shared" si="40"/>
        <v>49974000</v>
      </c>
      <c r="G33" s="63">
        <v>0</v>
      </c>
      <c r="H33" s="134">
        <v>0</v>
      </c>
      <c r="I33" s="132">
        <v>0</v>
      </c>
      <c r="J33" s="132">
        <v>127030</v>
      </c>
      <c r="K33" s="132">
        <f t="shared" si="31"/>
        <v>50101030</v>
      </c>
      <c r="L33" s="63">
        <v>0</v>
      </c>
      <c r="M33" s="18">
        <v>0</v>
      </c>
      <c r="N33" s="18">
        <v>0</v>
      </c>
      <c r="O33" s="122">
        <f t="shared" si="41"/>
        <v>0</v>
      </c>
      <c r="P33" s="63">
        <v>0</v>
      </c>
      <c r="Q33" s="18">
        <v>0</v>
      </c>
      <c r="R33" s="122">
        <f t="shared" si="32"/>
        <v>0</v>
      </c>
      <c r="S33" s="132">
        <f t="shared" si="33"/>
        <v>0</v>
      </c>
      <c r="T33" s="63">
        <v>0</v>
      </c>
      <c r="U33" s="18">
        <v>0</v>
      </c>
      <c r="V33" s="122">
        <f t="shared" si="34"/>
        <v>0</v>
      </c>
      <c r="W33" s="132">
        <v>0</v>
      </c>
      <c r="X33" s="63">
        <v>164760</v>
      </c>
      <c r="Y33" s="18">
        <v>48380</v>
      </c>
      <c r="Z33" s="122">
        <f t="shared" si="39"/>
        <v>213140</v>
      </c>
      <c r="AA33" s="63">
        <v>58359.99999999968</v>
      </c>
      <c r="AB33" s="18">
        <v>21660</v>
      </c>
      <c r="AC33" s="18">
        <v>571460</v>
      </c>
      <c r="AD33" s="18">
        <v>1537270</v>
      </c>
      <c r="AE33" s="18">
        <v>72890.00000000016</v>
      </c>
      <c r="AF33" s="19">
        <v>60000</v>
      </c>
      <c r="AG33" s="43">
        <f t="shared" si="6"/>
        <v>2534779.9999999995</v>
      </c>
      <c r="AH33" s="23"/>
    </row>
    <row r="34" spans="1:34" ht="11.25">
      <c r="A34" s="5"/>
      <c r="B34" s="135" t="s">
        <v>93</v>
      </c>
      <c r="C34" s="72">
        <v>0</v>
      </c>
      <c r="D34" s="60">
        <v>0</v>
      </c>
      <c r="E34" s="123">
        <v>0</v>
      </c>
      <c r="F34" s="136">
        <f t="shared" si="40"/>
        <v>0</v>
      </c>
      <c r="G34" s="72">
        <v>0</v>
      </c>
      <c r="H34" s="137">
        <v>0</v>
      </c>
      <c r="I34" s="136">
        <v>0</v>
      </c>
      <c r="J34" s="136">
        <v>0</v>
      </c>
      <c r="K34" s="136">
        <f t="shared" si="31"/>
        <v>0</v>
      </c>
      <c r="L34" s="72">
        <v>4787261.2038138034</v>
      </c>
      <c r="M34" s="60">
        <v>2325506.9286310533</v>
      </c>
      <c r="N34" s="60">
        <v>6523351.8675551442</v>
      </c>
      <c r="O34" s="123">
        <f t="shared" si="41"/>
        <v>13636120</v>
      </c>
      <c r="P34" s="72">
        <v>0</v>
      </c>
      <c r="Q34" s="60">
        <v>0</v>
      </c>
      <c r="R34" s="123">
        <f t="shared" si="32"/>
        <v>0</v>
      </c>
      <c r="S34" s="136">
        <f t="shared" si="33"/>
        <v>13636120</v>
      </c>
      <c r="T34" s="72">
        <v>27000000.000000149</v>
      </c>
      <c r="U34" s="60">
        <v>0</v>
      </c>
      <c r="V34" s="123">
        <f t="shared" si="34"/>
        <v>27000000.000000149</v>
      </c>
      <c r="W34" s="136">
        <v>1594970</v>
      </c>
      <c r="X34" s="72">
        <v>0</v>
      </c>
      <c r="Y34" s="60">
        <v>0</v>
      </c>
      <c r="Z34" s="123">
        <f t="shared" si="39"/>
        <v>0</v>
      </c>
      <c r="AA34" s="72">
        <v>0</v>
      </c>
      <c r="AB34" s="60">
        <v>0</v>
      </c>
      <c r="AC34" s="60">
        <v>0</v>
      </c>
      <c r="AD34" s="60">
        <v>0</v>
      </c>
      <c r="AE34" s="60">
        <v>0</v>
      </c>
      <c r="AF34" s="61">
        <v>0</v>
      </c>
      <c r="AG34" s="65">
        <f t="shared" si="6"/>
        <v>0</v>
      </c>
      <c r="AH34" s="23"/>
    </row>
    <row r="35" spans="1:34" thickBot="1">
      <c r="A35" s="5"/>
      <c r="B35" s="135" t="s">
        <v>95</v>
      </c>
      <c r="C35" s="72">
        <v>-5177763.0677926801</v>
      </c>
      <c r="D35" s="60">
        <v>1204694.7777889101</v>
      </c>
      <c r="E35" s="123">
        <v>-87163.769995951297</v>
      </c>
      <c r="F35" s="136">
        <f t="shared" si="40"/>
        <v>-4060232.0599997211</v>
      </c>
      <c r="G35" s="72">
        <v>0</v>
      </c>
      <c r="H35" s="137">
        <v>-61260414.649998799</v>
      </c>
      <c r="I35" s="136">
        <v>-2099563.12</v>
      </c>
      <c r="J35" s="136">
        <v>-101063.51</v>
      </c>
      <c r="K35" s="136">
        <f t="shared" si="31"/>
        <v>-67521273.339998528</v>
      </c>
      <c r="L35" s="72">
        <v>0</v>
      </c>
      <c r="M35" s="60">
        <v>0</v>
      </c>
      <c r="N35" s="60">
        <v>0</v>
      </c>
      <c r="O35" s="123">
        <f t="shared" si="41"/>
        <v>0</v>
      </c>
      <c r="P35" s="72">
        <v>-124728.179999995</v>
      </c>
      <c r="Q35" s="60">
        <v>-116131</v>
      </c>
      <c r="R35" s="123">
        <f t="shared" si="32"/>
        <v>-240859.17999999499</v>
      </c>
      <c r="S35" s="136">
        <f t="shared" si="33"/>
        <v>-240859.17999999499</v>
      </c>
      <c r="T35" s="72">
        <v>-5818833.1699999999</v>
      </c>
      <c r="U35" s="60">
        <v>-13934195.135</v>
      </c>
      <c r="V35" s="123">
        <f t="shared" si="34"/>
        <v>-19753028.305</v>
      </c>
      <c r="W35" s="136">
        <v>-458472.02999999397</v>
      </c>
      <c r="X35" s="72">
        <v>-75848.718320859494</v>
      </c>
      <c r="Y35" s="60">
        <v>-63088.55</v>
      </c>
      <c r="Z35" s="123">
        <f t="shared" si="39"/>
        <v>-138937.2683208595</v>
      </c>
      <c r="AA35" s="72">
        <v>-43471.9</v>
      </c>
      <c r="AB35" s="60">
        <v>-153632.67000000001</v>
      </c>
      <c r="AC35" s="60">
        <v>-151219.33666666801</v>
      </c>
      <c r="AD35" s="60">
        <v>-3371541.0266666501</v>
      </c>
      <c r="AE35" s="60">
        <v>-61849.42</v>
      </c>
      <c r="AF35" s="61">
        <v>-221691.78</v>
      </c>
      <c r="AG35" s="65">
        <f t="shared" si="6"/>
        <v>-4142343.4016541773</v>
      </c>
      <c r="AH35" s="23"/>
    </row>
    <row r="36" spans="1:34" s="8" customFormat="1" thickBot="1">
      <c r="A36" s="7"/>
      <c r="B36" s="138" t="s">
        <v>25</v>
      </c>
      <c r="C36" s="139">
        <f>SUM(C27:C35)</f>
        <v>93392921.590000004</v>
      </c>
      <c r="D36" s="124">
        <f t="shared" ref="D36:AG36" si="42">SUM(D27:D35)</f>
        <v>51967471.36999999</v>
      </c>
      <c r="E36" s="140">
        <f t="shared" si="42"/>
        <v>1614465.0400000003</v>
      </c>
      <c r="F36" s="141">
        <f t="shared" si="42"/>
        <v>146974858</v>
      </c>
      <c r="G36" s="139">
        <f t="shared" si="42"/>
        <v>0</v>
      </c>
      <c r="H36" s="140">
        <f>SUM(H27:H35)</f>
        <v>38740151.800001547</v>
      </c>
      <c r="I36" s="141">
        <f t="shared" si="42"/>
        <v>5906.5099999997765</v>
      </c>
      <c r="J36" s="141">
        <f t="shared" si="42"/>
        <v>1365966.49</v>
      </c>
      <c r="K36" s="141">
        <f t="shared" si="42"/>
        <v>187086882.80000156</v>
      </c>
      <c r="L36" s="139">
        <f t="shared" si="42"/>
        <v>12505954.067057371</v>
      </c>
      <c r="M36" s="124">
        <f t="shared" si="42"/>
        <v>6524922.9981839871</v>
      </c>
      <c r="N36" s="124">
        <f t="shared" si="42"/>
        <v>17613171.164758485</v>
      </c>
      <c r="O36" s="140">
        <f t="shared" si="42"/>
        <v>36644048.22999984</v>
      </c>
      <c r="P36" s="139">
        <f t="shared" si="42"/>
        <v>3589697.7000000007</v>
      </c>
      <c r="Q36" s="124">
        <f t="shared" si="42"/>
        <v>248448</v>
      </c>
      <c r="R36" s="140">
        <f t="shared" si="42"/>
        <v>3838145.7000000007</v>
      </c>
      <c r="S36" s="141">
        <f t="shared" si="42"/>
        <v>40482193.929999843</v>
      </c>
      <c r="T36" s="139">
        <f t="shared" si="42"/>
        <v>64750259.429999545</v>
      </c>
      <c r="U36" s="125">
        <f t="shared" si="42"/>
        <v>20664185.530000068</v>
      </c>
      <c r="V36" s="142">
        <f t="shared" si="42"/>
        <v>85414444.959999591</v>
      </c>
      <c r="W36" s="141">
        <f t="shared" si="42"/>
        <v>2511664.9700000081</v>
      </c>
      <c r="X36" s="139">
        <f t="shared" si="42"/>
        <v>284680.94000000146</v>
      </c>
      <c r="Y36" s="124">
        <f t="shared" si="42"/>
        <v>117874.33000000029</v>
      </c>
      <c r="Z36" s="140">
        <f t="shared" si="42"/>
        <v>402555.27000000176</v>
      </c>
      <c r="AA36" s="139">
        <f t="shared" si="42"/>
        <v>68757.449999999662</v>
      </c>
      <c r="AB36" s="124">
        <f t="shared" si="42"/>
        <v>109737.44999999998</v>
      </c>
      <c r="AC36" s="124">
        <f t="shared" si="42"/>
        <v>824905.39999999735</v>
      </c>
      <c r="AD36" s="124">
        <f t="shared" si="42"/>
        <v>2137050.0233333516</v>
      </c>
      <c r="AE36" s="124">
        <f t="shared" si="42"/>
        <v>48714.210000000152</v>
      </c>
      <c r="AF36" s="125">
        <f t="shared" si="42"/>
        <v>54154.110000000015</v>
      </c>
      <c r="AG36" s="128">
        <f t="shared" si="42"/>
        <v>3645873.9133333499</v>
      </c>
      <c r="AH36" s="23"/>
    </row>
    <row r="37" spans="1:34" ht="11.25">
      <c r="A37" s="5"/>
      <c r="B37" s="129" t="s">
        <v>70</v>
      </c>
      <c r="C37" s="62">
        <v>0</v>
      </c>
      <c r="D37" s="15">
        <v>0</v>
      </c>
      <c r="E37" s="121">
        <v>0</v>
      </c>
      <c r="F37" s="131">
        <f t="shared" si="10"/>
        <v>0</v>
      </c>
      <c r="G37" s="62">
        <v>0</v>
      </c>
      <c r="H37" s="133">
        <v>0</v>
      </c>
      <c r="I37" s="131">
        <v>0</v>
      </c>
      <c r="J37" s="131">
        <v>0</v>
      </c>
      <c r="K37" s="131">
        <f t="shared" ref="K37:K43" si="43">F37+H37+I37+J37</f>
        <v>0</v>
      </c>
      <c r="L37" s="62">
        <v>5938598.7787793186</v>
      </c>
      <c r="M37" s="15">
        <v>3478440.4694348429</v>
      </c>
      <c r="N37" s="15">
        <v>8798220.7517858595</v>
      </c>
      <c r="O37" s="121">
        <f t="shared" ref="O37:O43" si="44">L37+M37+N37</f>
        <v>18215260.000000022</v>
      </c>
      <c r="P37" s="62">
        <v>4538929</v>
      </c>
      <c r="Q37" s="15">
        <v>177709</v>
      </c>
      <c r="R37" s="121">
        <f t="shared" ref="R37:R43" si="45">P37+Q37</f>
        <v>4716638</v>
      </c>
      <c r="S37" s="131">
        <f t="shared" ref="S37" si="46">O37+R37</f>
        <v>22931898.000000022</v>
      </c>
      <c r="T37" s="62">
        <v>14770994.000000009</v>
      </c>
      <c r="U37" s="15">
        <v>22540527.124999974</v>
      </c>
      <c r="V37" s="121">
        <f t="shared" ref="V37:V43" si="47">T37+U37</f>
        <v>37311521.124999985</v>
      </c>
      <c r="W37" s="131">
        <v>1110910.0000000086</v>
      </c>
      <c r="X37" s="62">
        <v>122531.99999999968</v>
      </c>
      <c r="Y37" s="15">
        <v>26520</v>
      </c>
      <c r="Z37" s="121">
        <f t="shared" ref="Z37:Z43" si="48">X37+Y37</f>
        <v>149051.99999999968</v>
      </c>
      <c r="AA37" s="62">
        <v>24670</v>
      </c>
      <c r="AB37" s="15">
        <v>0</v>
      </c>
      <c r="AC37" s="15">
        <v>184269.99999999968</v>
      </c>
      <c r="AD37" s="15">
        <v>2272724</v>
      </c>
      <c r="AE37" s="15">
        <v>17464</v>
      </c>
      <c r="AF37" s="36">
        <v>0</v>
      </c>
      <c r="AG37" s="42">
        <f t="shared" si="6"/>
        <v>2648179.9999999995</v>
      </c>
      <c r="AH37" s="23"/>
    </row>
    <row r="38" spans="1:34" ht="11.25">
      <c r="A38" s="5"/>
      <c r="B38" s="130" t="s">
        <v>73</v>
      </c>
      <c r="C38" s="63">
        <v>0</v>
      </c>
      <c r="D38" s="18">
        <v>0</v>
      </c>
      <c r="E38" s="122">
        <v>0</v>
      </c>
      <c r="F38" s="132">
        <f t="shared" si="10"/>
        <v>0</v>
      </c>
      <c r="G38" s="63">
        <v>0</v>
      </c>
      <c r="H38" s="134">
        <v>0</v>
      </c>
      <c r="I38" s="132">
        <v>0</v>
      </c>
      <c r="J38" s="132">
        <v>0</v>
      </c>
      <c r="K38" s="132">
        <f t="shared" si="43"/>
        <v>0</v>
      </c>
      <c r="L38" s="63">
        <v>0</v>
      </c>
      <c r="M38" s="18">
        <v>0</v>
      </c>
      <c r="N38" s="18">
        <v>0</v>
      </c>
      <c r="O38" s="122">
        <f t="shared" si="44"/>
        <v>0</v>
      </c>
      <c r="P38" s="63">
        <v>0</v>
      </c>
      <c r="Q38" s="18">
        <v>0</v>
      </c>
      <c r="R38" s="122">
        <f t="shared" si="45"/>
        <v>0</v>
      </c>
      <c r="S38" s="132">
        <f>O38+R38</f>
        <v>0</v>
      </c>
      <c r="T38" s="63">
        <v>-6618210</v>
      </c>
      <c r="U38" s="18">
        <v>0</v>
      </c>
      <c r="V38" s="122">
        <f t="shared" si="47"/>
        <v>-6618210</v>
      </c>
      <c r="W38" s="132">
        <v>0</v>
      </c>
      <c r="X38" s="63">
        <v>0</v>
      </c>
      <c r="Y38" s="18">
        <v>0</v>
      </c>
      <c r="Z38" s="122">
        <f>X38+Y38</f>
        <v>0</v>
      </c>
      <c r="AA38" s="63">
        <v>0</v>
      </c>
      <c r="AB38" s="18">
        <v>0</v>
      </c>
      <c r="AC38" s="18">
        <v>0</v>
      </c>
      <c r="AD38" s="18">
        <v>0</v>
      </c>
      <c r="AE38" s="18">
        <v>0</v>
      </c>
      <c r="AF38" s="19">
        <v>0</v>
      </c>
      <c r="AG38" s="43">
        <f t="shared" si="6"/>
        <v>0</v>
      </c>
      <c r="AH38" s="23"/>
    </row>
    <row r="39" spans="1:34" ht="11.25">
      <c r="A39" s="5"/>
      <c r="B39" s="130" t="s">
        <v>78</v>
      </c>
      <c r="C39" s="63">
        <v>12539465.047661386</v>
      </c>
      <c r="D39" s="18">
        <v>6692476.6654082993</v>
      </c>
      <c r="E39" s="122">
        <v>219058.28693031814</v>
      </c>
      <c r="F39" s="132">
        <f t="shared" si="10"/>
        <v>19451000.000000004</v>
      </c>
      <c r="G39" s="63">
        <v>0</v>
      </c>
      <c r="H39" s="134">
        <v>0</v>
      </c>
      <c r="I39" s="132">
        <v>1877000</v>
      </c>
      <c r="J39" s="132">
        <v>312000</v>
      </c>
      <c r="K39" s="132">
        <f t="shared" si="43"/>
        <v>21640000.000000004</v>
      </c>
      <c r="L39" s="63">
        <v>0</v>
      </c>
      <c r="M39" s="18">
        <v>0</v>
      </c>
      <c r="N39" s="18">
        <v>0</v>
      </c>
      <c r="O39" s="122">
        <f t="shared" si="44"/>
        <v>0</v>
      </c>
      <c r="P39" s="63">
        <v>0</v>
      </c>
      <c r="Q39" s="18">
        <v>0</v>
      </c>
      <c r="R39" s="122">
        <f t="shared" si="45"/>
        <v>0</v>
      </c>
      <c r="S39" s="132">
        <f t="shared" ref="S39:S43" si="49">O39+R39</f>
        <v>0</v>
      </c>
      <c r="T39" s="63">
        <v>0</v>
      </c>
      <c r="U39" s="18">
        <v>0</v>
      </c>
      <c r="V39" s="122">
        <f t="shared" si="47"/>
        <v>0</v>
      </c>
      <c r="W39" s="132">
        <v>0</v>
      </c>
      <c r="X39" s="63">
        <v>0</v>
      </c>
      <c r="Y39" s="18">
        <v>0</v>
      </c>
      <c r="Z39" s="122">
        <f t="shared" si="48"/>
        <v>0</v>
      </c>
      <c r="AA39" s="63">
        <v>0</v>
      </c>
      <c r="AB39" s="18">
        <v>0</v>
      </c>
      <c r="AC39" s="18">
        <v>0</v>
      </c>
      <c r="AD39" s="18">
        <v>0</v>
      </c>
      <c r="AE39" s="18">
        <v>0</v>
      </c>
      <c r="AF39" s="19">
        <v>0</v>
      </c>
      <c r="AG39" s="43">
        <f t="shared" si="6"/>
        <v>0</v>
      </c>
      <c r="AH39" s="23"/>
    </row>
    <row r="40" spans="1:34" ht="11.25">
      <c r="A40" s="5"/>
      <c r="B40" s="130" t="s">
        <v>85</v>
      </c>
      <c r="C40" s="63">
        <f>-C39</f>
        <v>-12539465.047661386</v>
      </c>
      <c r="D40" s="18">
        <f>-D39</f>
        <v>-6692476.6654082993</v>
      </c>
      <c r="E40" s="122">
        <f>-E39</f>
        <v>-219058.28693031814</v>
      </c>
      <c r="F40" s="132">
        <f t="shared" si="10"/>
        <v>-19451000.000000004</v>
      </c>
      <c r="G40" s="63">
        <v>0</v>
      </c>
      <c r="H40" s="134">
        <v>0</v>
      </c>
      <c r="I40" s="132">
        <v>0</v>
      </c>
      <c r="J40" s="132">
        <v>-312000</v>
      </c>
      <c r="K40" s="132">
        <f t="shared" si="43"/>
        <v>-19763000.000000004</v>
      </c>
      <c r="L40" s="63">
        <v>-5565852.2738099499</v>
      </c>
      <c r="M40" s="18">
        <v>-2739652.97266518</v>
      </c>
      <c r="N40" s="18">
        <v>-7714894.7535248697</v>
      </c>
      <c r="O40" s="122">
        <f t="shared" si="44"/>
        <v>-16020400</v>
      </c>
      <c r="P40" s="63">
        <v>-1265892</v>
      </c>
      <c r="Q40" s="18">
        <v>-91878</v>
      </c>
      <c r="R40" s="122">
        <f t="shared" si="45"/>
        <v>-1357770</v>
      </c>
      <c r="S40" s="132">
        <f t="shared" si="49"/>
        <v>-17378170</v>
      </c>
      <c r="T40" s="63">
        <v>-5012020</v>
      </c>
      <c r="U40" s="18">
        <v>0</v>
      </c>
      <c r="V40" s="122">
        <f t="shared" si="47"/>
        <v>-5012020</v>
      </c>
      <c r="W40" s="132">
        <v>0</v>
      </c>
      <c r="X40" s="63">
        <v>0</v>
      </c>
      <c r="Y40" s="18">
        <v>0</v>
      </c>
      <c r="Z40" s="122">
        <f t="shared" si="48"/>
        <v>0</v>
      </c>
      <c r="AA40" s="63">
        <v>0</v>
      </c>
      <c r="AB40" s="18">
        <v>0</v>
      </c>
      <c r="AC40" s="18">
        <v>0</v>
      </c>
      <c r="AD40" s="18">
        <v>0</v>
      </c>
      <c r="AE40" s="18">
        <v>0</v>
      </c>
      <c r="AF40" s="19">
        <v>0</v>
      </c>
      <c r="AG40" s="43">
        <f t="shared" si="6"/>
        <v>0</v>
      </c>
      <c r="AH40" s="23"/>
    </row>
    <row r="41" spans="1:34" ht="11.25">
      <c r="A41" s="5"/>
      <c r="B41" s="130" t="s">
        <v>90</v>
      </c>
      <c r="C41" s="63">
        <v>0</v>
      </c>
      <c r="D41" s="18">
        <v>0</v>
      </c>
      <c r="E41" s="122">
        <v>0</v>
      </c>
      <c r="F41" s="132">
        <f t="shared" si="10"/>
        <v>0</v>
      </c>
      <c r="G41" s="63">
        <v>0</v>
      </c>
      <c r="H41" s="134">
        <v>0</v>
      </c>
      <c r="I41" s="132">
        <v>0</v>
      </c>
      <c r="J41" s="132">
        <v>0</v>
      </c>
      <c r="K41" s="132">
        <f t="shared" si="43"/>
        <v>0</v>
      </c>
      <c r="L41" s="63">
        <v>0</v>
      </c>
      <c r="M41" s="18">
        <v>0</v>
      </c>
      <c r="N41" s="18">
        <v>0</v>
      </c>
      <c r="O41" s="122">
        <f t="shared" si="44"/>
        <v>0</v>
      </c>
      <c r="P41" s="63">
        <v>0</v>
      </c>
      <c r="Q41" s="18">
        <v>0</v>
      </c>
      <c r="R41" s="122">
        <f t="shared" si="45"/>
        <v>0</v>
      </c>
      <c r="S41" s="132">
        <f t="shared" si="49"/>
        <v>0</v>
      </c>
      <c r="T41" s="63">
        <v>0</v>
      </c>
      <c r="U41" s="18">
        <v>0</v>
      </c>
      <c r="V41" s="122">
        <f t="shared" si="47"/>
        <v>0</v>
      </c>
      <c r="W41" s="132">
        <v>0</v>
      </c>
      <c r="X41" s="63">
        <v>-48380</v>
      </c>
      <c r="Y41" s="18">
        <v>-26030</v>
      </c>
      <c r="Z41" s="122">
        <f t="shared" si="48"/>
        <v>-74410</v>
      </c>
      <c r="AA41" s="63">
        <v>-24180</v>
      </c>
      <c r="AB41" s="18">
        <v>0</v>
      </c>
      <c r="AC41" s="18">
        <v>-183780</v>
      </c>
      <c r="AD41" s="18">
        <v>0</v>
      </c>
      <c r="AE41" s="18">
        <v>-16970</v>
      </c>
      <c r="AF41" s="19">
        <v>0</v>
      </c>
      <c r="AG41" s="43">
        <f t="shared" si="6"/>
        <v>-299340</v>
      </c>
      <c r="AH41" s="23"/>
    </row>
    <row r="42" spans="1:34" ht="11.25">
      <c r="A42" s="5"/>
      <c r="B42" s="130" t="s">
        <v>91</v>
      </c>
      <c r="C42" s="63">
        <v>0</v>
      </c>
      <c r="D42" s="18">
        <v>0</v>
      </c>
      <c r="E42" s="122">
        <v>0</v>
      </c>
      <c r="F42" s="132">
        <f t="shared" si="10"/>
        <v>0</v>
      </c>
      <c r="G42" s="63">
        <v>0</v>
      </c>
      <c r="H42" s="134">
        <v>0</v>
      </c>
      <c r="I42" s="132">
        <v>0</v>
      </c>
      <c r="J42" s="132">
        <v>1355970</v>
      </c>
      <c r="K42" s="132">
        <f t="shared" si="43"/>
        <v>1355970</v>
      </c>
      <c r="L42" s="63">
        <v>4016707.1073550778</v>
      </c>
      <c r="M42" s="18">
        <v>1951195.0175173967</v>
      </c>
      <c r="N42" s="18">
        <v>5473357.8751275269</v>
      </c>
      <c r="O42" s="122">
        <f t="shared" si="44"/>
        <v>11441260</v>
      </c>
      <c r="P42" s="63">
        <v>0</v>
      </c>
      <c r="Q42" s="18">
        <v>0</v>
      </c>
      <c r="R42" s="122">
        <f t="shared" si="45"/>
        <v>0</v>
      </c>
      <c r="S42" s="132">
        <f t="shared" si="49"/>
        <v>11441260</v>
      </c>
      <c r="T42" s="63">
        <v>27000000</v>
      </c>
      <c r="U42" s="18">
        <v>0</v>
      </c>
      <c r="V42" s="122">
        <f t="shared" si="47"/>
        <v>27000000</v>
      </c>
      <c r="W42" s="132">
        <v>484060</v>
      </c>
      <c r="X42" s="63">
        <v>0</v>
      </c>
      <c r="Y42" s="18">
        <v>0</v>
      </c>
      <c r="Z42" s="122">
        <f t="shared" si="48"/>
        <v>0</v>
      </c>
      <c r="AA42" s="63">
        <v>0</v>
      </c>
      <c r="AB42" s="18">
        <v>0</v>
      </c>
      <c r="AC42" s="18">
        <v>0</v>
      </c>
      <c r="AD42" s="18">
        <v>0</v>
      </c>
      <c r="AE42" s="18">
        <v>0</v>
      </c>
      <c r="AF42" s="19">
        <v>0</v>
      </c>
      <c r="AG42" s="43">
        <f t="shared" si="6"/>
        <v>0</v>
      </c>
      <c r="AH42" s="23"/>
    </row>
    <row r="43" spans="1:34" ht="11.25">
      <c r="A43" s="5"/>
      <c r="B43" s="130" t="s">
        <v>93</v>
      </c>
      <c r="C43" s="63">
        <v>0</v>
      </c>
      <c r="D43" s="18">
        <v>0</v>
      </c>
      <c r="E43" s="122">
        <v>0</v>
      </c>
      <c r="F43" s="132">
        <f t="shared" si="10"/>
        <v>0</v>
      </c>
      <c r="G43" s="63">
        <v>0</v>
      </c>
      <c r="H43" s="134">
        <v>0</v>
      </c>
      <c r="I43" s="132">
        <v>0</v>
      </c>
      <c r="J43" s="132">
        <v>0</v>
      </c>
      <c r="K43" s="132">
        <f t="shared" si="43"/>
        <v>0</v>
      </c>
      <c r="L43" s="63">
        <v>-4389453.6123244502</v>
      </c>
      <c r="M43" s="18">
        <v>-2689982.5142870601</v>
      </c>
      <c r="N43" s="18">
        <v>-6556683.8733885204</v>
      </c>
      <c r="O43" s="122">
        <f t="shared" si="44"/>
        <v>-13636120.00000003</v>
      </c>
      <c r="P43" s="63">
        <v>0</v>
      </c>
      <c r="Q43" s="18">
        <v>0</v>
      </c>
      <c r="R43" s="122">
        <f t="shared" si="45"/>
        <v>0</v>
      </c>
      <c r="S43" s="132">
        <f t="shared" si="49"/>
        <v>-13636120.00000003</v>
      </c>
      <c r="T43" s="63">
        <v>-27000000.000000101</v>
      </c>
      <c r="U43" s="18">
        <v>0</v>
      </c>
      <c r="V43" s="122">
        <f t="shared" si="47"/>
        <v>-27000000.000000101</v>
      </c>
      <c r="W43" s="132">
        <v>-1594970</v>
      </c>
      <c r="X43" s="63">
        <v>0</v>
      </c>
      <c r="Y43" s="18">
        <v>0</v>
      </c>
      <c r="Z43" s="122">
        <f t="shared" si="48"/>
        <v>0</v>
      </c>
      <c r="AA43" s="63">
        <v>0</v>
      </c>
      <c r="AB43" s="18">
        <v>0</v>
      </c>
      <c r="AC43" s="18">
        <v>0</v>
      </c>
      <c r="AD43" s="18">
        <v>0</v>
      </c>
      <c r="AE43" s="18">
        <v>0</v>
      </c>
      <c r="AF43" s="19">
        <v>0</v>
      </c>
      <c r="AG43" s="43">
        <f t="shared" si="6"/>
        <v>0</v>
      </c>
      <c r="AH43" s="23"/>
    </row>
    <row r="44" spans="1:34" ht="11.25">
      <c r="A44" s="5"/>
      <c r="B44" s="135" t="s">
        <v>94</v>
      </c>
      <c r="C44" s="72">
        <v>0</v>
      </c>
      <c r="D44" s="60">
        <v>0</v>
      </c>
      <c r="E44" s="123">
        <v>0</v>
      </c>
      <c r="F44" s="136">
        <f t="shared" ref="F44:F47" si="50">C44+D44+E44</f>
        <v>0</v>
      </c>
      <c r="G44" s="72">
        <v>0</v>
      </c>
      <c r="H44" s="137">
        <v>0</v>
      </c>
      <c r="I44" s="136">
        <v>0</v>
      </c>
      <c r="J44" s="136">
        <v>0</v>
      </c>
      <c r="K44" s="136">
        <f t="shared" ref="K44:K47" si="51">F44+H44+I44+J44</f>
        <v>0</v>
      </c>
      <c r="L44" s="72">
        <v>0</v>
      </c>
      <c r="M44" s="60">
        <v>0</v>
      </c>
      <c r="N44" s="60">
        <v>0</v>
      </c>
      <c r="O44" s="123">
        <f t="shared" ref="O44:O47" si="52">L44+M44+N44</f>
        <v>0</v>
      </c>
      <c r="P44" s="72">
        <v>0</v>
      </c>
      <c r="Q44" s="60">
        <v>0</v>
      </c>
      <c r="R44" s="123">
        <f t="shared" ref="R44" si="53">P44+Q44</f>
        <v>0</v>
      </c>
      <c r="S44" s="136">
        <f t="shared" ref="S44" si="54">O44+R44</f>
        <v>0</v>
      </c>
      <c r="T44" s="72">
        <v>309632.58</v>
      </c>
      <c r="U44" s="60">
        <v>0</v>
      </c>
      <c r="V44" s="123">
        <f t="shared" ref="V44:V47" si="55">T44+U44</f>
        <v>309632.58</v>
      </c>
      <c r="W44" s="136">
        <v>0</v>
      </c>
      <c r="X44" s="72">
        <v>0</v>
      </c>
      <c r="Y44" s="60">
        <v>0</v>
      </c>
      <c r="Z44" s="123">
        <f t="shared" ref="Z44:Z47" si="56">X44+Y44</f>
        <v>0</v>
      </c>
      <c r="AA44" s="72">
        <v>0</v>
      </c>
      <c r="AB44" s="60">
        <v>0</v>
      </c>
      <c r="AC44" s="60">
        <v>0</v>
      </c>
      <c r="AD44" s="60">
        <v>0</v>
      </c>
      <c r="AE44" s="60">
        <v>0</v>
      </c>
      <c r="AF44" s="61">
        <v>0</v>
      </c>
      <c r="AG44" s="65">
        <f t="shared" ref="AG44:AG47" si="57">Z44+AA44+AB44+AC44+AD44+AE44+AF44</f>
        <v>0</v>
      </c>
      <c r="AH44" s="23"/>
    </row>
    <row r="45" spans="1:34" ht="11.25">
      <c r="A45" s="5"/>
      <c r="B45" s="135" t="s">
        <v>95</v>
      </c>
      <c r="C45" s="72">
        <v>2603654.1405606559</v>
      </c>
      <c r="D45" s="60">
        <v>1410572.5246179008</v>
      </c>
      <c r="E45" s="123">
        <v>46005.394821163776</v>
      </c>
      <c r="F45" s="136">
        <f t="shared" si="50"/>
        <v>4060232.0599997207</v>
      </c>
      <c r="G45" s="72">
        <v>0</v>
      </c>
      <c r="H45" s="137">
        <v>61260414.649998821</v>
      </c>
      <c r="I45" s="136">
        <v>2099563.12</v>
      </c>
      <c r="J45" s="136">
        <v>101063.51</v>
      </c>
      <c r="K45" s="136">
        <f t="shared" si="51"/>
        <v>67521273.339998543</v>
      </c>
      <c r="L45" s="72">
        <v>0</v>
      </c>
      <c r="M45" s="60">
        <v>0</v>
      </c>
      <c r="N45" s="60">
        <v>0</v>
      </c>
      <c r="O45" s="123">
        <f t="shared" si="52"/>
        <v>0</v>
      </c>
      <c r="P45" s="72">
        <v>124728.179999995</v>
      </c>
      <c r="Q45" s="60">
        <v>116131</v>
      </c>
      <c r="R45" s="123">
        <f t="shared" ref="R45:R47" si="58">P45+Q45</f>
        <v>240859.17999999499</v>
      </c>
      <c r="S45" s="136">
        <f t="shared" ref="S45:S47" si="59">O45+R45</f>
        <v>240859.17999999499</v>
      </c>
      <c r="T45" s="72">
        <v>5818833.1699999999</v>
      </c>
      <c r="U45" s="60">
        <v>13934195.135</v>
      </c>
      <c r="V45" s="123">
        <f t="shared" si="55"/>
        <v>19753028.305</v>
      </c>
      <c r="W45" s="136">
        <v>458472.02999999444</v>
      </c>
      <c r="X45" s="72">
        <v>75848.718320859494</v>
      </c>
      <c r="Y45" s="60">
        <v>63088.55</v>
      </c>
      <c r="Z45" s="123">
        <f t="shared" si="56"/>
        <v>138937.2683208595</v>
      </c>
      <c r="AA45" s="72">
        <v>43471.9</v>
      </c>
      <c r="AB45" s="60">
        <v>153632.67000000001</v>
      </c>
      <c r="AC45" s="60">
        <v>151219.33666666795</v>
      </c>
      <c r="AD45" s="60">
        <v>3371541.0266666543</v>
      </c>
      <c r="AE45" s="60">
        <v>61849.42</v>
      </c>
      <c r="AF45" s="61">
        <v>221691.78</v>
      </c>
      <c r="AG45" s="65">
        <f t="shared" si="57"/>
        <v>4142343.4016541815</v>
      </c>
      <c r="AH45" s="23"/>
    </row>
    <row r="46" spans="1:34" ht="11.25">
      <c r="A46" s="5"/>
      <c r="B46" s="135" t="s">
        <v>96</v>
      </c>
      <c r="C46" s="72">
        <f>47376484.920201+8402.74</f>
        <v>47384887.660201006</v>
      </c>
      <c r="D46" s="60">
        <v>25666991.210675716</v>
      </c>
      <c r="E46" s="123">
        <v>837121.12912332546</v>
      </c>
      <c r="F46" s="136">
        <f t="shared" si="50"/>
        <v>73889000.00000006</v>
      </c>
      <c r="G46" s="72">
        <v>0</v>
      </c>
      <c r="H46" s="137">
        <v>0</v>
      </c>
      <c r="I46" s="136">
        <v>0</v>
      </c>
      <c r="J46" s="136">
        <v>0</v>
      </c>
      <c r="K46" s="136">
        <f>F46+H46+I46+J46</f>
        <v>73889000.00000006</v>
      </c>
      <c r="L46" s="72">
        <v>0</v>
      </c>
      <c r="M46" s="60">
        <v>0</v>
      </c>
      <c r="N46" s="60">
        <v>0</v>
      </c>
      <c r="O46" s="123">
        <f t="shared" si="52"/>
        <v>0</v>
      </c>
      <c r="P46" s="72">
        <v>0</v>
      </c>
      <c r="Q46" s="60">
        <v>0</v>
      </c>
      <c r="R46" s="123">
        <f t="shared" si="58"/>
        <v>0</v>
      </c>
      <c r="S46" s="136">
        <f t="shared" si="59"/>
        <v>0</v>
      </c>
      <c r="T46" s="72">
        <v>0</v>
      </c>
      <c r="U46" s="60">
        <v>0</v>
      </c>
      <c r="V46" s="123">
        <f t="shared" si="55"/>
        <v>0</v>
      </c>
      <c r="W46" s="136">
        <v>0</v>
      </c>
      <c r="X46" s="72">
        <v>94810</v>
      </c>
      <c r="Y46" s="60">
        <v>64210</v>
      </c>
      <c r="Z46" s="123">
        <f t="shared" si="56"/>
        <v>159020</v>
      </c>
      <c r="AA46" s="72">
        <v>37080</v>
      </c>
      <c r="AB46" s="60">
        <v>131690</v>
      </c>
      <c r="AC46" s="60">
        <v>581000</v>
      </c>
      <c r="AD46" s="60">
        <v>1217030</v>
      </c>
      <c r="AE46" s="60">
        <v>48400</v>
      </c>
      <c r="AF46" s="61">
        <v>27500</v>
      </c>
      <c r="AG46" s="65">
        <f t="shared" si="57"/>
        <v>2201720</v>
      </c>
      <c r="AH46" s="23"/>
    </row>
    <row r="47" spans="1:34" thickBot="1">
      <c r="A47" s="5"/>
      <c r="B47" s="135" t="s">
        <v>97</v>
      </c>
      <c r="C47" s="72">
        <v>0</v>
      </c>
      <c r="D47" s="60">
        <v>0</v>
      </c>
      <c r="E47" s="123">
        <v>0</v>
      </c>
      <c r="F47" s="136">
        <f t="shared" si="50"/>
        <v>0</v>
      </c>
      <c r="G47" s="72">
        <v>0</v>
      </c>
      <c r="H47" s="137">
        <v>0</v>
      </c>
      <c r="I47" s="136">
        <v>0</v>
      </c>
      <c r="J47" s="136">
        <v>0</v>
      </c>
      <c r="K47" s="136">
        <f t="shared" si="51"/>
        <v>0</v>
      </c>
      <c r="L47" s="72">
        <v>3785557.8431771202</v>
      </c>
      <c r="M47" s="60">
        <v>1804646.9831988218</v>
      </c>
      <c r="N47" s="60">
        <f>4657801.38362406+5333563.79</f>
        <v>9991365.173624061</v>
      </c>
      <c r="O47" s="123">
        <f t="shared" si="52"/>
        <v>15581570.000000004</v>
      </c>
      <c r="P47" s="72">
        <v>0</v>
      </c>
      <c r="Q47" s="60">
        <v>0</v>
      </c>
      <c r="R47" s="123">
        <f t="shared" si="58"/>
        <v>0</v>
      </c>
      <c r="S47" s="136">
        <f t="shared" si="59"/>
        <v>15581570.000000004</v>
      </c>
      <c r="T47" s="72">
        <v>0</v>
      </c>
      <c r="U47" s="60">
        <v>0</v>
      </c>
      <c r="V47" s="123">
        <f t="shared" si="55"/>
        <v>0</v>
      </c>
      <c r="W47" s="136">
        <v>0</v>
      </c>
      <c r="X47" s="72">
        <v>0</v>
      </c>
      <c r="Y47" s="60">
        <v>0</v>
      </c>
      <c r="Z47" s="123">
        <f t="shared" si="56"/>
        <v>0</v>
      </c>
      <c r="AA47" s="72">
        <v>0</v>
      </c>
      <c r="AB47" s="60">
        <v>0</v>
      </c>
      <c r="AC47" s="60">
        <v>0</v>
      </c>
      <c r="AD47" s="60">
        <v>0</v>
      </c>
      <c r="AE47" s="60">
        <v>0</v>
      </c>
      <c r="AF47" s="61">
        <v>0</v>
      </c>
      <c r="AG47" s="65">
        <f>Z47+AA47+AB47+AC47+AD47+AE47+AF47</f>
        <v>0</v>
      </c>
      <c r="AH47" s="23"/>
    </row>
    <row r="48" spans="1:34" s="8" customFormat="1" thickBot="1">
      <c r="A48" s="7"/>
      <c r="B48" s="138" t="s">
        <v>26</v>
      </c>
      <c r="C48" s="139">
        <f>SUM(C37:C47)</f>
        <v>49988541.800761662</v>
      </c>
      <c r="D48" s="124">
        <f t="shared" ref="D48:AG48" si="60">SUM(D37:D47)</f>
        <v>27077563.735293616</v>
      </c>
      <c r="E48" s="140">
        <f t="shared" si="60"/>
        <v>883126.52394448919</v>
      </c>
      <c r="F48" s="141">
        <f t="shared" si="60"/>
        <v>77949232.059999779</v>
      </c>
      <c r="G48" s="139">
        <f t="shared" si="60"/>
        <v>0</v>
      </c>
      <c r="H48" s="140">
        <f t="shared" si="60"/>
        <v>61260414.649998821</v>
      </c>
      <c r="I48" s="141">
        <f t="shared" si="60"/>
        <v>3976563.12</v>
      </c>
      <c r="J48" s="141">
        <f t="shared" si="60"/>
        <v>1457033.51</v>
      </c>
      <c r="K48" s="141">
        <f t="shared" si="60"/>
        <v>144643243.3399986</v>
      </c>
      <c r="L48" s="139">
        <f t="shared" si="60"/>
        <v>3785557.8431771165</v>
      </c>
      <c r="M48" s="124">
        <f t="shared" si="60"/>
        <v>1804646.9831988213</v>
      </c>
      <c r="N48" s="124">
        <f t="shared" si="60"/>
        <v>9991365.1736240573</v>
      </c>
      <c r="O48" s="140">
        <f t="shared" si="60"/>
        <v>15581569.999999996</v>
      </c>
      <c r="P48" s="139">
        <f t="shared" si="60"/>
        <v>3397765.179999995</v>
      </c>
      <c r="Q48" s="124">
        <f t="shared" si="60"/>
        <v>201962</v>
      </c>
      <c r="R48" s="140">
        <f t="shared" si="60"/>
        <v>3599727.179999995</v>
      </c>
      <c r="S48" s="141">
        <f t="shared" si="60"/>
        <v>19181297.179999992</v>
      </c>
      <c r="T48" s="139">
        <f t="shared" si="60"/>
        <v>9269229.7499999069</v>
      </c>
      <c r="U48" s="124">
        <f t="shared" si="60"/>
        <v>36474722.259999976</v>
      </c>
      <c r="V48" s="140">
        <f t="shared" si="60"/>
        <v>45743952.009999886</v>
      </c>
      <c r="W48" s="141">
        <f t="shared" si="60"/>
        <v>458472.03000000305</v>
      </c>
      <c r="X48" s="139">
        <f t="shared" si="60"/>
        <v>244810.71832085919</v>
      </c>
      <c r="Y48" s="124">
        <f t="shared" si="60"/>
        <v>127788.55</v>
      </c>
      <c r="Z48" s="140">
        <f t="shared" si="60"/>
        <v>372599.26832085918</v>
      </c>
      <c r="AA48" s="139">
        <f t="shared" si="60"/>
        <v>81041.899999999994</v>
      </c>
      <c r="AB48" s="124">
        <f t="shared" si="60"/>
        <v>285322.67000000004</v>
      </c>
      <c r="AC48" s="124">
        <f t="shared" si="60"/>
        <v>732709.3366666676</v>
      </c>
      <c r="AD48" s="124">
        <f t="shared" si="60"/>
        <v>6861295.0266666543</v>
      </c>
      <c r="AE48" s="124">
        <f t="shared" si="60"/>
        <v>110743.42</v>
      </c>
      <c r="AF48" s="125">
        <f t="shared" si="60"/>
        <v>249191.78</v>
      </c>
      <c r="AG48" s="128">
        <f t="shared" si="60"/>
        <v>8692903.4016541801</v>
      </c>
      <c r="AH48" s="23"/>
    </row>
    <row r="49" spans="1:35" thickBot="1">
      <c r="A49" s="5"/>
      <c r="B49" s="127" t="s">
        <v>55</v>
      </c>
      <c r="C49" s="25">
        <f t="shared" ref="C49:AG49" si="61">C16+C26+C36+C48</f>
        <v>334787422.21416175</v>
      </c>
      <c r="D49" s="24">
        <f t="shared" si="61"/>
        <v>183185906.5657039</v>
      </c>
      <c r="E49" s="28">
        <f t="shared" si="61"/>
        <v>5677671.2201340552</v>
      </c>
      <c r="F49" s="29">
        <f t="shared" si="61"/>
        <v>523650999.99999976</v>
      </c>
      <c r="G49" s="25">
        <f t="shared" si="61"/>
        <v>0</v>
      </c>
      <c r="H49" s="28">
        <f t="shared" si="61"/>
        <v>375878000.00000036</v>
      </c>
      <c r="I49" s="29">
        <f t="shared" si="61"/>
        <v>6210999.9999999981</v>
      </c>
      <c r="J49" s="29">
        <f t="shared" si="61"/>
        <v>5492999.9999999991</v>
      </c>
      <c r="K49" s="29">
        <f>K16+K26+K36+K48</f>
        <v>911233000.00000012</v>
      </c>
      <c r="L49" s="25">
        <f t="shared" si="61"/>
        <v>43767390.230234496</v>
      </c>
      <c r="M49" s="24">
        <f t="shared" si="61"/>
        <v>21725941.181382813</v>
      </c>
      <c r="N49" s="24">
        <f t="shared" si="61"/>
        <v>65412658.588382542</v>
      </c>
      <c r="O49" s="24">
        <f t="shared" si="61"/>
        <v>130905989.99999985</v>
      </c>
      <c r="P49" s="24">
        <f t="shared" si="61"/>
        <v>14067709.999999996</v>
      </c>
      <c r="Q49" s="24">
        <f t="shared" si="61"/>
        <v>932520</v>
      </c>
      <c r="R49" s="28">
        <f t="shared" si="61"/>
        <v>15000229.999999996</v>
      </c>
      <c r="S49" s="29">
        <f t="shared" si="61"/>
        <v>145906219.99999985</v>
      </c>
      <c r="T49" s="25">
        <f t="shared" si="61"/>
        <v>202152277.14999944</v>
      </c>
      <c r="U49" s="28">
        <f t="shared" si="61"/>
        <v>90146660</v>
      </c>
      <c r="V49" s="29">
        <f t="shared" si="61"/>
        <v>292298937.14999944</v>
      </c>
      <c r="W49" s="29">
        <f t="shared" si="61"/>
        <v>7280910.000000013</v>
      </c>
      <c r="X49" s="25">
        <f t="shared" si="61"/>
        <v>1153779.9999999998</v>
      </c>
      <c r="Y49" s="24">
        <f t="shared" si="61"/>
        <v>591520.00000000012</v>
      </c>
      <c r="Z49" s="28">
        <f t="shared" si="61"/>
        <v>1745299.9999999998</v>
      </c>
      <c r="AA49" s="25">
        <f t="shared" si="61"/>
        <v>297039.99999999965</v>
      </c>
      <c r="AB49" s="24">
        <f t="shared" si="61"/>
        <v>658430</v>
      </c>
      <c r="AC49" s="24">
        <f t="shared" si="61"/>
        <v>2686260.0000000009</v>
      </c>
      <c r="AD49" s="24">
        <f t="shared" si="61"/>
        <v>12708830.000000007</v>
      </c>
      <c r="AE49" s="24">
        <f t="shared" si="61"/>
        <v>251600.00000000012</v>
      </c>
      <c r="AF49" s="28">
        <f t="shared" si="61"/>
        <v>357500</v>
      </c>
      <c r="AG49" s="29">
        <f t="shared" si="61"/>
        <v>18704960.000000007</v>
      </c>
      <c r="AH49" s="23"/>
    </row>
    <row r="50" spans="1:35" s="11" customFormat="1" ht="11.25">
      <c r="A50" s="9"/>
      <c r="B50" s="4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23"/>
    </row>
    <row r="51" spans="1:35" s="11" customFormat="1" thickBot="1">
      <c r="A51" s="9"/>
      <c r="B51" s="4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3"/>
    </row>
    <row r="52" spans="1:35" s="4" customFormat="1" ht="18">
      <c r="A52" s="3"/>
      <c r="B52" s="158" t="s">
        <v>22</v>
      </c>
      <c r="C52" s="161" t="s">
        <v>53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3"/>
      <c r="AH52" s="33"/>
    </row>
    <row r="53" spans="1:35" s="4" customFormat="1" ht="18">
      <c r="A53" s="3"/>
      <c r="B53" s="159"/>
      <c r="C53" s="188" t="s">
        <v>0</v>
      </c>
      <c r="D53" s="189"/>
      <c r="E53" s="189"/>
      <c r="F53" s="189"/>
      <c r="G53" s="189"/>
      <c r="H53" s="189"/>
      <c r="I53" s="189"/>
      <c r="J53" s="189"/>
      <c r="K53" s="189"/>
      <c r="L53" s="192" t="s">
        <v>27</v>
      </c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3"/>
      <c r="AH53" s="33"/>
    </row>
    <row r="54" spans="1:35" s="2" customFormat="1" ht="28.5" thickBot="1">
      <c r="A54" s="1"/>
      <c r="B54" s="159"/>
      <c r="C54" s="190"/>
      <c r="D54" s="191"/>
      <c r="E54" s="191"/>
      <c r="F54" s="191"/>
      <c r="G54" s="191"/>
      <c r="H54" s="191"/>
      <c r="I54" s="191"/>
      <c r="J54" s="191"/>
      <c r="K54" s="191"/>
      <c r="L54" s="165" t="s">
        <v>28</v>
      </c>
      <c r="M54" s="165"/>
      <c r="N54" s="165"/>
      <c r="O54" s="165"/>
      <c r="P54" s="165"/>
      <c r="Q54" s="165"/>
      <c r="R54" s="165"/>
      <c r="S54" s="165"/>
      <c r="T54" s="166" t="s">
        <v>29</v>
      </c>
      <c r="U54" s="166"/>
      <c r="V54" s="166"/>
      <c r="W54" s="101" t="s">
        <v>30</v>
      </c>
      <c r="X54" s="165" t="s">
        <v>31</v>
      </c>
      <c r="Y54" s="165"/>
      <c r="Z54" s="165"/>
      <c r="AA54" s="165"/>
      <c r="AB54" s="165"/>
      <c r="AC54" s="165"/>
      <c r="AD54" s="165"/>
      <c r="AE54" s="165"/>
      <c r="AF54" s="165"/>
      <c r="AG54" s="167"/>
      <c r="AH54" s="34"/>
    </row>
    <row r="55" spans="1:35" s="2" customFormat="1" ht="12" customHeight="1" thickBot="1">
      <c r="A55" s="1"/>
      <c r="B55" s="159"/>
      <c r="C55" s="168" t="s">
        <v>4</v>
      </c>
      <c r="D55" s="169"/>
      <c r="E55" s="169"/>
      <c r="F55" s="194"/>
      <c r="G55" s="195" t="s">
        <v>51</v>
      </c>
      <c r="H55" s="197" t="s">
        <v>38</v>
      </c>
      <c r="I55" s="199" t="s">
        <v>52</v>
      </c>
      <c r="J55" s="201" t="s">
        <v>47</v>
      </c>
      <c r="K55" s="180" t="s">
        <v>32</v>
      </c>
      <c r="L55" s="195" t="s">
        <v>5</v>
      </c>
      <c r="M55" s="179"/>
      <c r="N55" s="179"/>
      <c r="O55" s="194"/>
      <c r="P55" s="195" t="s">
        <v>6</v>
      </c>
      <c r="Q55" s="179"/>
      <c r="R55" s="194"/>
      <c r="S55" s="180" t="s">
        <v>33</v>
      </c>
      <c r="T55" s="182" t="s">
        <v>7</v>
      </c>
      <c r="U55" s="184" t="s">
        <v>8</v>
      </c>
      <c r="V55" s="180" t="s">
        <v>34</v>
      </c>
      <c r="W55" s="180" t="s">
        <v>36</v>
      </c>
      <c r="X55" s="186" t="s">
        <v>39</v>
      </c>
      <c r="Y55" s="156"/>
      <c r="Z55" s="187"/>
      <c r="AA55" s="182" t="s">
        <v>43</v>
      </c>
      <c r="AB55" s="149" t="s">
        <v>44</v>
      </c>
      <c r="AC55" s="149" t="s">
        <v>45</v>
      </c>
      <c r="AD55" s="149" t="s">
        <v>40</v>
      </c>
      <c r="AE55" s="149" t="s">
        <v>42</v>
      </c>
      <c r="AF55" s="184" t="s">
        <v>41</v>
      </c>
      <c r="AG55" s="180" t="s">
        <v>35</v>
      </c>
      <c r="AH55" s="34"/>
    </row>
    <row r="56" spans="1:35" s="2" customFormat="1" ht="57" customHeight="1" thickBot="1">
      <c r="A56" s="1"/>
      <c r="B56" s="160"/>
      <c r="C56" s="92" t="s">
        <v>9</v>
      </c>
      <c r="D56" s="93" t="s">
        <v>48</v>
      </c>
      <c r="E56" s="94" t="s">
        <v>46</v>
      </c>
      <c r="F56" s="91" t="s">
        <v>10</v>
      </c>
      <c r="G56" s="196"/>
      <c r="H56" s="198"/>
      <c r="I56" s="200"/>
      <c r="J56" s="202"/>
      <c r="K56" s="181"/>
      <c r="L56" s="98" t="s">
        <v>11</v>
      </c>
      <c r="M56" s="83" t="s">
        <v>12</v>
      </c>
      <c r="N56" s="83" t="s">
        <v>13</v>
      </c>
      <c r="O56" s="87" t="s">
        <v>14</v>
      </c>
      <c r="P56" s="99" t="s">
        <v>15</v>
      </c>
      <c r="Q56" s="84" t="s">
        <v>16</v>
      </c>
      <c r="R56" s="87" t="s">
        <v>17</v>
      </c>
      <c r="S56" s="181"/>
      <c r="T56" s="183"/>
      <c r="U56" s="185"/>
      <c r="V56" s="181"/>
      <c r="W56" s="181"/>
      <c r="X56" s="100" t="s">
        <v>19</v>
      </c>
      <c r="Y56" s="85" t="s">
        <v>18</v>
      </c>
      <c r="Z56" s="87" t="s">
        <v>20</v>
      </c>
      <c r="AA56" s="183"/>
      <c r="AB56" s="150"/>
      <c r="AC56" s="150"/>
      <c r="AD56" s="150"/>
      <c r="AE56" s="150"/>
      <c r="AF56" s="185"/>
      <c r="AG56" s="181"/>
      <c r="AH56" s="34"/>
    </row>
    <row r="57" spans="1:35" s="2" customFormat="1" ht="14.25" customHeight="1">
      <c r="A57" s="1"/>
      <c r="B57" s="86" t="s">
        <v>69</v>
      </c>
      <c r="C57" s="88">
        <v>0</v>
      </c>
      <c r="D57" s="16">
        <v>0</v>
      </c>
      <c r="E57" s="17">
        <v>0</v>
      </c>
      <c r="F57" s="44">
        <f>C57+D57+E57</f>
        <v>0</v>
      </c>
      <c r="G57" s="51">
        <v>0</v>
      </c>
      <c r="H57" s="17">
        <v>83496600</v>
      </c>
      <c r="I57" s="44">
        <v>0</v>
      </c>
      <c r="J57" s="44">
        <v>0</v>
      </c>
      <c r="K57" s="44">
        <f>F57+H57+I57+J57</f>
        <v>83496600</v>
      </c>
      <c r="L57" s="51">
        <v>0</v>
      </c>
      <c r="M57" s="16">
        <v>0</v>
      </c>
      <c r="N57" s="16">
        <v>0</v>
      </c>
      <c r="O57" s="17">
        <f t="shared" ref="O57:O72" si="62">L57+M57+N57</f>
        <v>0</v>
      </c>
      <c r="P57" s="51">
        <v>46392.940000000017</v>
      </c>
      <c r="Q57" s="16">
        <v>15850.000000000002</v>
      </c>
      <c r="R57" s="17">
        <f t="shared" ref="R57:R72" si="63">SUM(P57:Q57)</f>
        <v>62242.940000000017</v>
      </c>
      <c r="S57" s="44">
        <f>O57+R57</f>
        <v>62242.940000000017</v>
      </c>
      <c r="T57" s="51">
        <v>5090509.419999999</v>
      </c>
      <c r="U57" s="17">
        <v>15448.249999999995</v>
      </c>
      <c r="V57" s="44">
        <f>SUM(T57:U57)</f>
        <v>5105957.669999999</v>
      </c>
      <c r="W57" s="44">
        <v>0</v>
      </c>
      <c r="X57" s="51">
        <v>19166.54</v>
      </c>
      <c r="Y57" s="16">
        <v>35991.67</v>
      </c>
      <c r="Z57" s="17">
        <f>X57+Y57</f>
        <v>55158.21</v>
      </c>
      <c r="AA57" s="51">
        <v>3838.4200000000005</v>
      </c>
      <c r="AB57" s="16">
        <v>0</v>
      </c>
      <c r="AC57" s="16">
        <v>0</v>
      </c>
      <c r="AD57" s="16">
        <v>0</v>
      </c>
      <c r="AE57" s="16">
        <v>0</v>
      </c>
      <c r="AF57" s="17">
        <v>0</v>
      </c>
      <c r="AG57" s="44">
        <f t="shared" ref="AG57:AG60" si="64">Z57+AA57+AB57+AC57+AD57+AE57+AF57</f>
        <v>58996.63</v>
      </c>
      <c r="AH57" s="34"/>
    </row>
    <row r="58" spans="1:35" s="8" customFormat="1" ht="11.25">
      <c r="A58" s="7"/>
      <c r="B58" s="32" t="s">
        <v>57</v>
      </c>
      <c r="C58" s="63">
        <v>32073485.409999996</v>
      </c>
      <c r="D58" s="18">
        <v>18112606.409999996</v>
      </c>
      <c r="E58" s="19">
        <v>563887.1100000001</v>
      </c>
      <c r="F58" s="43">
        <f>C58+D58+E58</f>
        <v>50749978.929999992</v>
      </c>
      <c r="G58" s="52">
        <f>875973.02+38248095.94</f>
        <v>39124068.960000001</v>
      </c>
      <c r="H58" s="78">
        <v>33219971.259999998</v>
      </c>
      <c r="I58" s="43">
        <v>151593.6399999999</v>
      </c>
      <c r="J58" s="43">
        <v>450716.94000000035</v>
      </c>
      <c r="K58" s="43">
        <f t="shared" ref="K58:K60" si="65">F58+H58+I58+J58</f>
        <v>84572260.769999996</v>
      </c>
      <c r="L58" s="52">
        <v>4418027.799999998</v>
      </c>
      <c r="M58" s="18">
        <v>2268822.4700000002</v>
      </c>
      <c r="N58" s="18">
        <v>6192929.7199999969</v>
      </c>
      <c r="O58" s="19">
        <f>L58+M58+N58</f>
        <v>12879779.989999995</v>
      </c>
      <c r="P58" s="52">
        <v>1183667.98</v>
      </c>
      <c r="Q58" s="18">
        <v>80700</v>
      </c>
      <c r="R58" s="19">
        <f t="shared" si="63"/>
        <v>1264367.98</v>
      </c>
      <c r="S58" s="43">
        <f>O58+R58</f>
        <v>14144147.969999995</v>
      </c>
      <c r="T58" s="52">
        <v>20075744.880000006</v>
      </c>
      <c r="U58" s="19">
        <v>4962838.8399999989</v>
      </c>
      <c r="V58" s="43">
        <f>SUM(T58:U58)</f>
        <v>25038583.720000006</v>
      </c>
      <c r="W58" s="43">
        <v>716720.2</v>
      </c>
      <c r="X58" s="52">
        <v>75631.140000000014</v>
      </c>
      <c r="Y58" s="18">
        <v>26268.05</v>
      </c>
      <c r="Z58" s="19">
        <f t="shared" ref="Z58:Z60" si="66">X58+Y58</f>
        <v>101899.19000000002</v>
      </c>
      <c r="AA58" s="52">
        <v>19344.59</v>
      </c>
      <c r="AB58" s="18">
        <v>21947.49</v>
      </c>
      <c r="AC58" s="18">
        <v>122953.34999999999</v>
      </c>
      <c r="AD58" s="18">
        <v>549169.06000000006</v>
      </c>
      <c r="AE58" s="18">
        <v>18954.66</v>
      </c>
      <c r="AF58" s="19">
        <v>0</v>
      </c>
      <c r="AG58" s="43">
        <f t="shared" si="64"/>
        <v>834268.34000000008</v>
      </c>
      <c r="AH58" s="23"/>
    </row>
    <row r="59" spans="1:35" s="8" customFormat="1" ht="11.25">
      <c r="A59" s="7"/>
      <c r="B59" s="32" t="s">
        <v>58</v>
      </c>
      <c r="C59" s="63">
        <v>31329207.429999989</v>
      </c>
      <c r="D59" s="18">
        <v>15932812.309999999</v>
      </c>
      <c r="E59" s="19">
        <v>545562.31000000006</v>
      </c>
      <c r="F59" s="43">
        <f t="shared" ref="F59:F63" si="67">C59+D59+E59</f>
        <v>47807582.04999999</v>
      </c>
      <c r="G59" s="52">
        <v>17898138.290000007</v>
      </c>
      <c r="H59" s="78">
        <v>26763561.350000001</v>
      </c>
      <c r="I59" s="43">
        <v>187639.26999999993</v>
      </c>
      <c r="J59" s="43">
        <v>435930.5700000003</v>
      </c>
      <c r="K59" s="43">
        <f t="shared" si="65"/>
        <v>75194713.23999998</v>
      </c>
      <c r="L59" s="52">
        <v>4230583.209999999</v>
      </c>
      <c r="M59" s="18">
        <v>2032590.9100000004</v>
      </c>
      <c r="N59" s="18">
        <v>5953035.1799999969</v>
      </c>
      <c r="O59" s="19">
        <f t="shared" si="62"/>
        <v>12216209.299999997</v>
      </c>
      <c r="P59" s="52">
        <v>1096296.8</v>
      </c>
      <c r="Q59" s="18">
        <v>68160</v>
      </c>
      <c r="R59" s="19">
        <f t="shared" si="63"/>
        <v>1164456.8</v>
      </c>
      <c r="S59" s="43">
        <f>O59+R59</f>
        <v>13380666.099999998</v>
      </c>
      <c r="T59" s="52">
        <v>18648099.930000011</v>
      </c>
      <c r="U59" s="19">
        <v>4688499.6999999983</v>
      </c>
      <c r="V59" s="43">
        <f>SUM(T59:U59)</f>
        <v>23336599.63000001</v>
      </c>
      <c r="W59" s="43">
        <v>663573.14000000036</v>
      </c>
      <c r="X59" s="52">
        <v>85799.84</v>
      </c>
      <c r="Y59" s="18">
        <v>87913.800000000017</v>
      </c>
      <c r="Z59" s="19">
        <f t="shared" si="66"/>
        <v>173713.64</v>
      </c>
      <c r="AA59" s="52">
        <v>27965.550000000003</v>
      </c>
      <c r="AB59" s="18">
        <v>21947.49</v>
      </c>
      <c r="AC59" s="18">
        <v>131205.91</v>
      </c>
      <c r="AD59" s="18">
        <v>549169.06000000006</v>
      </c>
      <c r="AE59" s="18">
        <v>8135.99</v>
      </c>
      <c r="AF59" s="19">
        <v>0</v>
      </c>
      <c r="AG59" s="43">
        <f t="shared" si="64"/>
        <v>912137.64</v>
      </c>
      <c r="AH59" s="23"/>
    </row>
    <row r="60" spans="1:35" s="8" customFormat="1" thickBot="1">
      <c r="A60" s="7"/>
      <c r="B60" s="41" t="s">
        <v>59</v>
      </c>
      <c r="C60" s="89">
        <f>33903715.93+30751.77</f>
        <v>33934467.700000003</v>
      </c>
      <c r="D60" s="12">
        <v>17904698.219999991</v>
      </c>
      <c r="E60" s="27">
        <v>590982.90000000014</v>
      </c>
      <c r="F60" s="45">
        <f t="shared" si="67"/>
        <v>52430148.819999993</v>
      </c>
      <c r="G60" s="53">
        <v>35737926.790000089</v>
      </c>
      <c r="H60" s="95">
        <v>32667344.540000007</v>
      </c>
      <c r="I60" s="45">
        <v>226430.43999999974</v>
      </c>
      <c r="J60" s="45">
        <v>472428.09999999951</v>
      </c>
      <c r="K60" s="45">
        <f t="shared" si="65"/>
        <v>85796351.899999991</v>
      </c>
      <c r="L60" s="53">
        <v>4861393.9500000011</v>
      </c>
      <c r="M60" s="12">
        <v>2417524.92</v>
      </c>
      <c r="N60" s="12">
        <v>6763905.54</v>
      </c>
      <c r="O60" s="27">
        <f>L60+M60+N60</f>
        <v>14042824.41</v>
      </c>
      <c r="P60" s="53">
        <v>1268195.3999999999</v>
      </c>
      <c r="Q60" s="12">
        <v>87120</v>
      </c>
      <c r="R60" s="27">
        <f t="shared" si="63"/>
        <v>1355315.4</v>
      </c>
      <c r="S60" s="45">
        <f>O60+R60</f>
        <v>15398139.810000001</v>
      </c>
      <c r="T60" s="53">
        <v>20900495.739999998</v>
      </c>
      <c r="U60" s="27">
        <v>5616592.3599999994</v>
      </c>
      <c r="V60" s="45">
        <f>SUM(T60:U60)</f>
        <v>26517088.099999998</v>
      </c>
      <c r="W60" s="45">
        <v>707706.90999999968</v>
      </c>
      <c r="X60" s="53">
        <v>143477.93000000002</v>
      </c>
      <c r="Y60" s="12">
        <v>60135.080000000009</v>
      </c>
      <c r="Z60" s="27">
        <f t="shared" si="66"/>
        <v>203613.01000000004</v>
      </c>
      <c r="AA60" s="53">
        <v>17662.420000000002</v>
      </c>
      <c r="AB60" s="12">
        <v>43894.98</v>
      </c>
      <c r="AC60" s="12">
        <v>234155.43</v>
      </c>
      <c r="AD60" s="12">
        <v>563969.34</v>
      </c>
      <c r="AE60" s="12">
        <v>3139.57</v>
      </c>
      <c r="AF60" s="27">
        <v>0</v>
      </c>
      <c r="AG60" s="45">
        <f t="shared" si="64"/>
        <v>1066434.75</v>
      </c>
      <c r="AH60" s="23"/>
    </row>
    <row r="61" spans="1:35" s="8" customFormat="1" thickBot="1">
      <c r="A61" s="7"/>
      <c r="B61" s="26" t="s">
        <v>23</v>
      </c>
      <c r="C61" s="90">
        <f>SUM(C57:C60)</f>
        <v>97337160.539999992</v>
      </c>
      <c r="D61" s="90">
        <f t="shared" ref="D61:AG61" si="68">SUM(D57:D60)</f>
        <v>51950116.93999999</v>
      </c>
      <c r="E61" s="90">
        <f t="shared" si="68"/>
        <v>1700432.3200000003</v>
      </c>
      <c r="F61" s="90">
        <f t="shared" si="68"/>
        <v>150987709.79999998</v>
      </c>
      <c r="G61" s="90">
        <f t="shared" si="68"/>
        <v>92760134.040000096</v>
      </c>
      <c r="H61" s="90">
        <f t="shared" si="68"/>
        <v>176147477.14999998</v>
      </c>
      <c r="I61" s="90">
        <f t="shared" si="68"/>
        <v>565663.34999999951</v>
      </c>
      <c r="J61" s="90">
        <f t="shared" si="68"/>
        <v>1359075.6100000003</v>
      </c>
      <c r="K61" s="90">
        <f t="shared" si="68"/>
        <v>329059925.90999997</v>
      </c>
      <c r="L61" s="90">
        <f t="shared" si="68"/>
        <v>13510004.959999999</v>
      </c>
      <c r="M61" s="90">
        <f t="shared" si="68"/>
        <v>6718938.3000000007</v>
      </c>
      <c r="N61" s="90">
        <f t="shared" si="68"/>
        <v>18909870.439999994</v>
      </c>
      <c r="O61" s="90">
        <f>SUM(O57:O60)</f>
        <v>39138813.699999988</v>
      </c>
      <c r="P61" s="90">
        <f>SUM(P57:P60)</f>
        <v>3594553.1199999996</v>
      </c>
      <c r="Q61" s="90">
        <f>SUM(Q57:Q60)</f>
        <v>251830</v>
      </c>
      <c r="R61" s="90">
        <f t="shared" si="68"/>
        <v>3846383.1199999996</v>
      </c>
      <c r="S61" s="90">
        <f t="shared" si="68"/>
        <v>42985196.819999993</v>
      </c>
      <c r="T61" s="90">
        <f>SUM(T57:T60)</f>
        <v>64714849.970000014</v>
      </c>
      <c r="U61" s="90">
        <f>SUM(U57:U60)</f>
        <v>15283379.149999997</v>
      </c>
      <c r="V61" s="90">
        <f t="shared" si="68"/>
        <v>79998229.120000005</v>
      </c>
      <c r="W61" s="90">
        <f t="shared" si="68"/>
        <v>2088000.25</v>
      </c>
      <c r="X61" s="90">
        <f t="shared" si="68"/>
        <v>324075.45000000007</v>
      </c>
      <c r="Y61" s="90">
        <f t="shared" si="68"/>
        <v>210308.60000000003</v>
      </c>
      <c r="Z61" s="90">
        <f t="shared" si="68"/>
        <v>534384.05000000005</v>
      </c>
      <c r="AA61" s="90">
        <f t="shared" si="68"/>
        <v>68810.98000000001</v>
      </c>
      <c r="AB61" s="90">
        <f t="shared" si="68"/>
        <v>87789.96</v>
      </c>
      <c r="AC61" s="90">
        <f t="shared" si="68"/>
        <v>488314.69</v>
      </c>
      <c r="AD61" s="90">
        <f t="shared" si="68"/>
        <v>1662307.46</v>
      </c>
      <c r="AE61" s="90">
        <f t="shared" si="68"/>
        <v>30230.22</v>
      </c>
      <c r="AF61" s="90">
        <f t="shared" si="68"/>
        <v>0</v>
      </c>
      <c r="AG61" s="90">
        <f t="shared" si="68"/>
        <v>2871837.3600000003</v>
      </c>
      <c r="AH61" s="23"/>
    </row>
    <row r="62" spans="1:35" s="14" customFormat="1" ht="11.25">
      <c r="A62" s="13"/>
      <c r="B62" s="56" t="s">
        <v>60</v>
      </c>
      <c r="C62" s="88">
        <v>31048590.170000002</v>
      </c>
      <c r="D62" s="16">
        <v>16588157.360000007</v>
      </c>
      <c r="E62" s="17">
        <v>563556.30999999959</v>
      </c>
      <c r="F62" s="44">
        <f t="shared" si="67"/>
        <v>48200303.840000011</v>
      </c>
      <c r="G62" s="51">
        <v>17337734.969999913</v>
      </c>
      <c r="H62" s="96">
        <v>34722178.379999995</v>
      </c>
      <c r="I62" s="44">
        <v>196719.55999999982</v>
      </c>
      <c r="J62" s="44">
        <v>450325.9</v>
      </c>
      <c r="K62" s="44">
        <f t="shared" ref="K62:K64" si="69">F62+H62+I62+J62</f>
        <v>83569527.680000007</v>
      </c>
      <c r="L62" s="51">
        <v>4372964.9899999984</v>
      </c>
      <c r="M62" s="16">
        <v>2083510.8799999997</v>
      </c>
      <c r="N62" s="16">
        <v>5877929.21</v>
      </c>
      <c r="O62" s="17">
        <f t="shared" si="62"/>
        <v>12334405.079999998</v>
      </c>
      <c r="P62" s="51">
        <v>1096717.8</v>
      </c>
      <c r="Q62" s="16">
        <v>70080</v>
      </c>
      <c r="R62" s="17">
        <f t="shared" si="63"/>
        <v>1166797.8</v>
      </c>
      <c r="S62" s="44">
        <f>O62+R62</f>
        <v>13501202.879999999</v>
      </c>
      <c r="T62" s="51">
        <v>20679302.079999998</v>
      </c>
      <c r="U62" s="17">
        <v>5519950.4499999974</v>
      </c>
      <c r="V62" s="44">
        <f>SUM(T62:U62)</f>
        <v>26199252.529999994</v>
      </c>
      <c r="W62" s="44">
        <v>683270.66999999993</v>
      </c>
      <c r="X62" s="51">
        <v>84504.010000000009</v>
      </c>
      <c r="Y62" s="16">
        <v>32198.590000000004</v>
      </c>
      <c r="Z62" s="17">
        <f t="shared" ref="Z62:Z72" si="70">X62+Y62</f>
        <v>116702.6</v>
      </c>
      <c r="AA62" s="51">
        <v>27334.71000000001</v>
      </c>
      <c r="AB62" s="16">
        <v>43894.98</v>
      </c>
      <c r="AC62" s="16">
        <v>186522.81000000003</v>
      </c>
      <c r="AD62" s="16">
        <v>489755.39</v>
      </c>
      <c r="AE62" s="16">
        <v>22935.590000000004</v>
      </c>
      <c r="AF62" s="17">
        <v>0</v>
      </c>
      <c r="AG62" s="44">
        <f t="shared" ref="AG62:AG64" si="71">Z62+AA62+AB62+AC62+AD62+AE62+AF62</f>
        <v>887146.08000000007</v>
      </c>
      <c r="AH62" s="35"/>
    </row>
    <row r="63" spans="1:35" s="14" customFormat="1" ht="11.25">
      <c r="A63" s="13"/>
      <c r="B63" s="32" t="s">
        <v>61</v>
      </c>
      <c r="C63" s="63">
        <v>32400350.449999992</v>
      </c>
      <c r="D63" s="18">
        <v>17368659.289999992</v>
      </c>
      <c r="E63" s="19">
        <v>596523.63999999978</v>
      </c>
      <c r="F63" s="43">
        <f t="shared" si="67"/>
        <v>50365533.37999998</v>
      </c>
      <c r="G63" s="52">
        <v>27226657.760000002</v>
      </c>
      <c r="H63" s="78">
        <v>32449402.419999998</v>
      </c>
      <c r="I63" s="43">
        <v>230377.83999999982</v>
      </c>
      <c r="J63" s="43">
        <v>476757.1599999998</v>
      </c>
      <c r="K63" s="43">
        <f t="shared" si="69"/>
        <v>83522070.799999982</v>
      </c>
      <c r="L63" s="52">
        <v>4732191.96</v>
      </c>
      <c r="M63" s="18">
        <v>2237489.7600000007</v>
      </c>
      <c r="N63" s="18">
        <v>6391008.4300000044</v>
      </c>
      <c r="O63" s="19">
        <f t="shared" si="62"/>
        <v>13360690.150000006</v>
      </c>
      <c r="P63" s="52">
        <v>1177319.7999999998</v>
      </c>
      <c r="Q63" s="18">
        <v>77940</v>
      </c>
      <c r="R63" s="19">
        <f t="shared" si="63"/>
        <v>1255259.7999999998</v>
      </c>
      <c r="S63" s="43">
        <f>O63+R63</f>
        <v>14615949.950000007</v>
      </c>
      <c r="T63" s="52">
        <v>21908395.939999998</v>
      </c>
      <c r="U63" s="19">
        <v>6219454.7099999981</v>
      </c>
      <c r="V63" s="43">
        <f>SUM(T63:U63)</f>
        <v>28127850.649999995</v>
      </c>
      <c r="W63" s="43">
        <v>787089.64000000013</v>
      </c>
      <c r="X63" s="52">
        <v>100555.41999999998</v>
      </c>
      <c r="Y63" s="18">
        <v>40499.96</v>
      </c>
      <c r="Z63" s="19">
        <f t="shared" si="70"/>
        <v>141055.37999999998</v>
      </c>
      <c r="AA63" s="52">
        <v>24180.740000000005</v>
      </c>
      <c r="AB63" s="18">
        <v>65842.47</v>
      </c>
      <c r="AC63" s="18">
        <v>239537.21999999997</v>
      </c>
      <c r="AD63" s="18">
        <v>682725.83</v>
      </c>
      <c r="AE63" s="18">
        <v>16209.17</v>
      </c>
      <c r="AF63" s="19">
        <v>0</v>
      </c>
      <c r="AG63" s="43">
        <f t="shared" si="71"/>
        <v>1169550.8099999998</v>
      </c>
      <c r="AH63" s="35"/>
    </row>
    <row r="64" spans="1:35" s="14" customFormat="1" thickBot="1">
      <c r="A64" s="13"/>
      <c r="B64" s="41" t="s">
        <v>62</v>
      </c>
      <c r="C64" s="89">
        <v>31630565.57</v>
      </c>
      <c r="D64" s="12">
        <v>16967648.090000004</v>
      </c>
      <c r="E64" s="27">
        <v>575149.26000000036</v>
      </c>
      <c r="F64" s="45">
        <f>C64+D64+E64</f>
        <v>49173362.920000002</v>
      </c>
      <c r="G64" s="53">
        <v>87996360.660000011</v>
      </c>
      <c r="H64" s="95">
        <v>32558375.600000005</v>
      </c>
      <c r="I64" s="45">
        <v>235769.61999999979</v>
      </c>
      <c r="J64" s="45">
        <v>459484.59999999986</v>
      </c>
      <c r="K64" s="45">
        <f t="shared" si="69"/>
        <v>82426992.74000001</v>
      </c>
      <c r="L64" s="53">
        <v>4860716.4099999983</v>
      </c>
      <c r="M64" s="12">
        <v>2356432.2599999993</v>
      </c>
      <c r="N64" s="12">
        <v>6629314.1699999971</v>
      </c>
      <c r="O64" s="27">
        <f>L64+M64+N64</f>
        <v>13846462.839999996</v>
      </c>
      <c r="P64" s="53">
        <v>1211656.3999999999</v>
      </c>
      <c r="Q64" s="12">
        <v>82260</v>
      </c>
      <c r="R64" s="27">
        <f t="shared" si="63"/>
        <v>1293916.3999999999</v>
      </c>
      <c r="S64" s="45">
        <f>O64+R64</f>
        <v>15140379.239999996</v>
      </c>
      <c r="T64" s="53">
        <v>20830239.979999997</v>
      </c>
      <c r="U64" s="27">
        <v>6000416.1499999985</v>
      </c>
      <c r="V64" s="45">
        <f>SUM(T64:U64)</f>
        <v>26830656.129999995</v>
      </c>
      <c r="W64" s="45">
        <v>820593.72999999986</v>
      </c>
      <c r="X64" s="53">
        <v>115153.45999999996</v>
      </c>
      <c r="Y64" s="12">
        <v>62849.97</v>
      </c>
      <c r="Z64" s="27">
        <f t="shared" si="70"/>
        <v>178003.42999999996</v>
      </c>
      <c r="AA64" s="53">
        <v>26914.220000000005</v>
      </c>
      <c r="AB64" s="12">
        <v>65842.47</v>
      </c>
      <c r="AC64" s="12">
        <v>214270.53999999998</v>
      </c>
      <c r="AD64" s="12">
        <v>875696.27</v>
      </c>
      <c r="AE64" s="12">
        <v>22767.39</v>
      </c>
      <c r="AF64" s="27">
        <v>54154.11</v>
      </c>
      <c r="AG64" s="45">
        <f t="shared" si="71"/>
        <v>1437648.43</v>
      </c>
      <c r="AH64" s="35"/>
    </row>
    <row r="65" spans="1:34" s="8" customFormat="1" thickBot="1">
      <c r="A65" s="7"/>
      <c r="B65" s="26" t="s">
        <v>24</v>
      </c>
      <c r="C65" s="90">
        <f>SUM(C62:C64)</f>
        <v>95079506.189999998</v>
      </c>
      <c r="D65" s="90">
        <f t="shared" ref="D65:AG65" si="72">SUM(D62:D64)</f>
        <v>50924464.740000002</v>
      </c>
      <c r="E65" s="90">
        <f t="shared" si="72"/>
        <v>1735229.2099999995</v>
      </c>
      <c r="F65" s="90">
        <f t="shared" si="72"/>
        <v>147739200.13999999</v>
      </c>
      <c r="G65" s="90">
        <f t="shared" si="72"/>
        <v>132560753.38999993</v>
      </c>
      <c r="H65" s="90">
        <f t="shared" si="72"/>
        <v>99729956.400000006</v>
      </c>
      <c r="I65" s="90">
        <f t="shared" si="72"/>
        <v>662867.01999999944</v>
      </c>
      <c r="J65" s="90">
        <f t="shared" si="72"/>
        <v>1386567.6599999997</v>
      </c>
      <c r="K65" s="90">
        <f t="shared" si="72"/>
        <v>249518591.22</v>
      </c>
      <c r="L65" s="90">
        <f t="shared" si="72"/>
        <v>13965873.359999998</v>
      </c>
      <c r="M65" s="90">
        <f t="shared" si="72"/>
        <v>6677432.9000000004</v>
      </c>
      <c r="N65" s="90">
        <f t="shared" si="72"/>
        <v>18898251.810000002</v>
      </c>
      <c r="O65" s="90">
        <f t="shared" si="72"/>
        <v>39541558.07</v>
      </c>
      <c r="P65" s="90">
        <f t="shared" si="72"/>
        <v>3485693.9999999995</v>
      </c>
      <c r="Q65" s="90">
        <f t="shared" si="72"/>
        <v>230280</v>
      </c>
      <c r="R65" s="90">
        <f t="shared" si="72"/>
        <v>3715973.9999999995</v>
      </c>
      <c r="S65" s="90">
        <f t="shared" si="72"/>
        <v>43257532.07</v>
      </c>
      <c r="T65" s="90">
        <f t="shared" si="72"/>
        <v>63417937.999999993</v>
      </c>
      <c r="U65" s="90">
        <f t="shared" si="72"/>
        <v>17739821.309999995</v>
      </c>
      <c r="V65" s="90">
        <f t="shared" si="72"/>
        <v>81157759.309999987</v>
      </c>
      <c r="W65" s="90">
        <f t="shared" si="72"/>
        <v>2290954.04</v>
      </c>
      <c r="X65" s="90">
        <f t="shared" si="72"/>
        <v>300212.88999999996</v>
      </c>
      <c r="Y65" s="90">
        <f t="shared" si="72"/>
        <v>135548.52000000002</v>
      </c>
      <c r="Z65" s="90">
        <f t="shared" si="72"/>
        <v>435761.40999999992</v>
      </c>
      <c r="AA65" s="90">
        <f t="shared" si="72"/>
        <v>78429.670000000013</v>
      </c>
      <c r="AB65" s="90">
        <f t="shared" si="72"/>
        <v>175579.92</v>
      </c>
      <c r="AC65" s="90">
        <f t="shared" si="72"/>
        <v>640330.57000000007</v>
      </c>
      <c r="AD65" s="90">
        <f t="shared" si="72"/>
        <v>2048177.49</v>
      </c>
      <c r="AE65" s="90">
        <f t="shared" si="72"/>
        <v>61912.15</v>
      </c>
      <c r="AF65" s="90">
        <f t="shared" si="72"/>
        <v>54154.11</v>
      </c>
      <c r="AG65" s="90">
        <f t="shared" si="72"/>
        <v>3494345.32</v>
      </c>
      <c r="AH65" s="23"/>
    </row>
    <row r="66" spans="1:34" s="8" customFormat="1" ht="11.25">
      <c r="A66" s="7"/>
      <c r="B66" s="56" t="s">
        <v>63</v>
      </c>
      <c r="C66" s="88">
        <f>7883.3+32741575.47</f>
        <v>32749458.77</v>
      </c>
      <c r="D66" s="16">
        <v>17837818.449999999</v>
      </c>
      <c r="E66" s="17">
        <v>539575.73</v>
      </c>
      <c r="F66" s="44">
        <f t="shared" ref="F66:F72" si="73">C66+D66+E66</f>
        <v>51126852.949999996</v>
      </c>
      <c r="G66" s="51">
        <v>67183432.440002799</v>
      </c>
      <c r="H66" s="96">
        <v>19587180.23</v>
      </c>
      <c r="I66" s="44">
        <v>266649.91999999987</v>
      </c>
      <c r="J66" s="44">
        <v>431012.31999999989</v>
      </c>
      <c r="K66" s="44">
        <f t="shared" ref="K66:K68" si="74">F66+H66+I66+J66</f>
        <v>71411695.419999987</v>
      </c>
      <c r="L66" s="51">
        <v>5089420.5200000005</v>
      </c>
      <c r="M66" s="16">
        <v>2422867.580000001</v>
      </c>
      <c r="N66" s="16">
        <v>6566916.8300000001</v>
      </c>
      <c r="O66" s="17">
        <f t="shared" si="62"/>
        <v>14079204.930000002</v>
      </c>
      <c r="P66" s="51">
        <v>1219658</v>
      </c>
      <c r="Q66" s="16">
        <v>79500</v>
      </c>
      <c r="R66" s="17">
        <f t="shared" si="63"/>
        <v>1299158</v>
      </c>
      <c r="S66" s="44">
        <f>O66+R66</f>
        <v>15378362.930000002</v>
      </c>
      <c r="T66" s="51">
        <v>21628123.18</v>
      </c>
      <c r="U66" s="17">
        <v>6577714.6699999999</v>
      </c>
      <c r="V66" s="44">
        <f t="shared" ref="V66:V68" si="75">SUM(T66:U66)</f>
        <v>28205837.850000001</v>
      </c>
      <c r="W66" s="44">
        <v>856232.29000000015</v>
      </c>
      <c r="X66" s="51">
        <v>84078.81</v>
      </c>
      <c r="Y66" s="16">
        <v>35397.740000000005</v>
      </c>
      <c r="Z66" s="17">
        <f t="shared" si="70"/>
        <v>119476.55</v>
      </c>
      <c r="AA66" s="51">
        <v>25021.820000000003</v>
      </c>
      <c r="AB66" s="16">
        <v>21947.49</v>
      </c>
      <c r="AC66" s="16">
        <v>291914.17</v>
      </c>
      <c r="AD66" s="16">
        <v>771740.06</v>
      </c>
      <c r="AE66" s="16">
        <v>20772.79</v>
      </c>
      <c r="AF66" s="17">
        <v>0</v>
      </c>
      <c r="AG66" s="44">
        <f t="shared" ref="AG66:AG67" si="76">Z66+AA66+AB66+AC66+AD66+AE66+AF66</f>
        <v>1250872.8800000001</v>
      </c>
      <c r="AH66" s="23"/>
    </row>
    <row r="67" spans="1:34" s="8" customFormat="1" ht="11.25">
      <c r="A67" s="7"/>
      <c r="B67" s="32" t="s">
        <v>64</v>
      </c>
      <c r="C67" s="63">
        <v>29417883.34</v>
      </c>
      <c r="D67" s="18">
        <v>16912577.439999994</v>
      </c>
      <c r="E67" s="19">
        <v>525258.8400000002</v>
      </c>
      <c r="F67" s="43">
        <f t="shared" si="73"/>
        <v>46855719.619999997</v>
      </c>
      <c r="G67" s="52">
        <v>34652138.139999993</v>
      </c>
      <c r="H67" s="78">
        <v>11048678.800000001</v>
      </c>
      <c r="I67" s="43">
        <v>279744.26999999996</v>
      </c>
      <c r="J67" s="43">
        <v>420061.21</v>
      </c>
      <c r="K67" s="43">
        <f t="shared" si="74"/>
        <v>58604203.900000006</v>
      </c>
      <c r="L67" s="52">
        <v>4631951.1800000006</v>
      </c>
      <c r="M67" s="18">
        <v>2027249.3500000006</v>
      </c>
      <c r="N67" s="18">
        <v>6140755.9699999997</v>
      </c>
      <c r="O67" s="19">
        <f t="shared" si="62"/>
        <v>12799956.5</v>
      </c>
      <c r="P67" s="52">
        <v>1095991.5</v>
      </c>
      <c r="Q67" s="18">
        <v>80568</v>
      </c>
      <c r="R67" s="19">
        <f t="shared" si="63"/>
        <v>1176559.5</v>
      </c>
      <c r="S67" s="43">
        <f>O67+R67</f>
        <v>13976516</v>
      </c>
      <c r="T67" s="52">
        <v>21630888.620000005</v>
      </c>
      <c r="U67" s="19">
        <v>7369525.709999999</v>
      </c>
      <c r="V67" s="43">
        <f t="shared" si="75"/>
        <v>29000414.330000006</v>
      </c>
      <c r="W67" s="43">
        <v>770386.90999999992</v>
      </c>
      <c r="X67" s="52">
        <v>59578.11</v>
      </c>
      <c r="Y67" s="18">
        <v>34856.22</v>
      </c>
      <c r="Z67" s="19">
        <f t="shared" si="70"/>
        <v>94434.33</v>
      </c>
      <c r="AA67" s="52">
        <v>25652.630000000008</v>
      </c>
      <c r="AB67" s="18">
        <v>21947.49</v>
      </c>
      <c r="AC67" s="18">
        <v>263451.87</v>
      </c>
      <c r="AD67" s="18">
        <v>771740.05999999994</v>
      </c>
      <c r="AE67" s="18">
        <v>16466.530000000002</v>
      </c>
      <c r="AF67" s="19">
        <v>0</v>
      </c>
      <c r="AG67" s="43">
        <f t="shared" si="76"/>
        <v>1193692.9099999999</v>
      </c>
      <c r="AH67" s="23"/>
    </row>
    <row r="68" spans="1:34" s="8" customFormat="1" thickBot="1">
      <c r="A68" s="7"/>
      <c r="B68" s="41" t="s">
        <v>65</v>
      </c>
      <c r="C68" s="89">
        <v>31225579.480000004</v>
      </c>
      <c r="D68" s="12">
        <v>17217075.480000004</v>
      </c>
      <c r="E68" s="27">
        <v>549630.47</v>
      </c>
      <c r="F68" s="45">
        <f>C68+D68+E68</f>
        <v>48992285.430000007</v>
      </c>
      <c r="G68" s="53">
        <v>28627703.299999967</v>
      </c>
      <c r="H68" s="95">
        <v>8104292.7700000005</v>
      </c>
      <c r="I68" s="45">
        <v>459512.32000000036</v>
      </c>
      <c r="J68" s="45">
        <v>439249.68999999989</v>
      </c>
      <c r="K68" s="45">
        <f t="shared" si="74"/>
        <v>57995340.210000008</v>
      </c>
      <c r="L68" s="53">
        <v>5402964.4699999988</v>
      </c>
      <c r="M68" s="12">
        <v>2461839.4</v>
      </c>
      <c r="N68" s="12">
        <v>7233646.7199999979</v>
      </c>
      <c r="O68" s="27">
        <f t="shared" si="62"/>
        <v>15098450.589999996</v>
      </c>
      <c r="P68" s="53">
        <v>1274048.2</v>
      </c>
      <c r="Q68" s="12">
        <v>88380</v>
      </c>
      <c r="R68" s="27">
        <f t="shared" si="63"/>
        <v>1362428.2</v>
      </c>
      <c r="S68" s="45">
        <f>O68+R68</f>
        <v>16460878.789999995</v>
      </c>
      <c r="T68" s="53">
        <v>21491247.629999995</v>
      </c>
      <c r="U68" s="27">
        <v>6716945.1500000004</v>
      </c>
      <c r="V68" s="45">
        <f t="shared" si="75"/>
        <v>28208192.779999994</v>
      </c>
      <c r="W68" s="45">
        <v>816864.48000000045</v>
      </c>
      <c r="X68" s="53">
        <v>141024.01999999999</v>
      </c>
      <c r="Y68" s="12">
        <v>47620.369999999995</v>
      </c>
      <c r="Z68" s="27">
        <f t="shared" si="70"/>
        <v>188644.38999999998</v>
      </c>
      <c r="AA68" s="53">
        <v>18083.000000000004</v>
      </c>
      <c r="AB68" s="12">
        <v>65842.47</v>
      </c>
      <c r="AC68" s="12">
        <v>269539.36</v>
      </c>
      <c r="AD68" s="12">
        <v>593569.9</v>
      </c>
      <c r="AE68" s="12">
        <v>11474.89</v>
      </c>
      <c r="AF68" s="27">
        <v>54154.11</v>
      </c>
      <c r="AG68" s="45">
        <f>Z68+AA68+AB68+AC68+AD68+AE68+AF68</f>
        <v>1201308.1200000001</v>
      </c>
      <c r="AH68" s="23"/>
    </row>
    <row r="69" spans="1:34" s="8" customFormat="1" thickBot="1">
      <c r="A69" s="7"/>
      <c r="B69" s="26" t="s">
        <v>25</v>
      </c>
      <c r="C69" s="90">
        <f t="shared" ref="C69:J69" si="77">SUM(C66:C68)</f>
        <v>93392921.590000004</v>
      </c>
      <c r="D69" s="20">
        <f t="shared" si="77"/>
        <v>51967471.369999997</v>
      </c>
      <c r="E69" s="31">
        <f t="shared" si="77"/>
        <v>1614465.0400000003</v>
      </c>
      <c r="F69" s="46">
        <f>SUM(F66:F68)</f>
        <v>146974858</v>
      </c>
      <c r="G69" s="50">
        <f t="shared" si="77"/>
        <v>130463273.88000275</v>
      </c>
      <c r="H69" s="97">
        <f t="shared" si="77"/>
        <v>38740151.800000004</v>
      </c>
      <c r="I69" s="46">
        <f t="shared" si="77"/>
        <v>1005906.5100000002</v>
      </c>
      <c r="J69" s="46">
        <f t="shared" si="77"/>
        <v>1290323.2199999997</v>
      </c>
      <c r="K69" s="49">
        <f>SUM(K66:K68)</f>
        <v>188011239.53</v>
      </c>
      <c r="L69" s="50">
        <f>SUM(L66:L68)</f>
        <v>15124336.17</v>
      </c>
      <c r="M69" s="20">
        <f t="shared" ref="M69:AG69" si="78">SUM(M66:M68)</f>
        <v>6911956.3300000019</v>
      </c>
      <c r="N69" s="20">
        <f t="shared" si="78"/>
        <v>19941319.52</v>
      </c>
      <c r="O69" s="31">
        <f t="shared" si="78"/>
        <v>41977612.019999996</v>
      </c>
      <c r="P69" s="50">
        <f t="shared" si="78"/>
        <v>3589697.7</v>
      </c>
      <c r="Q69" s="20">
        <f t="shared" si="78"/>
        <v>248448</v>
      </c>
      <c r="R69" s="31">
        <f t="shared" si="78"/>
        <v>3838145.7</v>
      </c>
      <c r="S69" s="46">
        <f t="shared" si="78"/>
        <v>45815757.719999999</v>
      </c>
      <c r="T69" s="50">
        <f t="shared" si="78"/>
        <v>64750259.43</v>
      </c>
      <c r="U69" s="31">
        <f>SUM(U66:U68)</f>
        <v>20664185.530000001</v>
      </c>
      <c r="V69" s="46">
        <f>SUM(V66:V68)</f>
        <v>85414444.960000008</v>
      </c>
      <c r="W69" s="46">
        <f t="shared" si="78"/>
        <v>2443483.6800000006</v>
      </c>
      <c r="X69" s="50">
        <f t="shared" si="78"/>
        <v>284680.93999999994</v>
      </c>
      <c r="Y69" s="20">
        <f t="shared" si="78"/>
        <v>117874.33</v>
      </c>
      <c r="Z69" s="31">
        <f t="shared" si="78"/>
        <v>402555.27</v>
      </c>
      <c r="AA69" s="50">
        <f t="shared" si="78"/>
        <v>68757.450000000012</v>
      </c>
      <c r="AB69" s="20">
        <f t="shared" si="78"/>
        <v>109737.45000000001</v>
      </c>
      <c r="AC69" s="20">
        <f t="shared" si="78"/>
        <v>824905.4</v>
      </c>
      <c r="AD69" s="20">
        <f t="shared" si="78"/>
        <v>2137050.02</v>
      </c>
      <c r="AE69" s="20">
        <f>SUM(AE66:AE68)</f>
        <v>48714.210000000006</v>
      </c>
      <c r="AF69" s="31">
        <f t="shared" si="78"/>
        <v>54154.11</v>
      </c>
      <c r="AG69" s="46">
        <f t="shared" si="78"/>
        <v>3645873.91</v>
      </c>
      <c r="AH69" s="23"/>
    </row>
    <row r="70" spans="1:34" s="8" customFormat="1" ht="11.25">
      <c r="A70" s="7"/>
      <c r="B70" s="56" t="s">
        <v>66</v>
      </c>
      <c r="C70" s="88">
        <v>0</v>
      </c>
      <c r="D70" s="16">
        <v>0</v>
      </c>
      <c r="E70" s="17">
        <v>0</v>
      </c>
      <c r="F70" s="44">
        <f t="shared" si="73"/>
        <v>0</v>
      </c>
      <c r="G70" s="51">
        <v>0</v>
      </c>
      <c r="H70" s="96">
        <v>0</v>
      </c>
      <c r="I70" s="44">
        <v>0</v>
      </c>
      <c r="J70" s="44">
        <v>0</v>
      </c>
      <c r="K70" s="44">
        <f t="shared" ref="K70:K72" si="79">F70+H70+I70+J70</f>
        <v>0</v>
      </c>
      <c r="L70" s="51">
        <v>0</v>
      </c>
      <c r="M70" s="16">
        <v>0</v>
      </c>
      <c r="N70" s="16">
        <v>0</v>
      </c>
      <c r="O70" s="17">
        <f t="shared" si="62"/>
        <v>0</v>
      </c>
      <c r="P70" s="51">
        <v>0</v>
      </c>
      <c r="Q70" s="16">
        <v>0</v>
      </c>
      <c r="R70" s="17">
        <f t="shared" si="63"/>
        <v>0</v>
      </c>
      <c r="S70" s="44">
        <f>O70+R70</f>
        <v>0</v>
      </c>
      <c r="T70" s="51">
        <v>0</v>
      </c>
      <c r="U70" s="17">
        <v>0</v>
      </c>
      <c r="V70" s="44">
        <f t="shared" ref="V70:V72" si="80">SUM(T70:U70)</f>
        <v>0</v>
      </c>
      <c r="W70" s="44">
        <v>0</v>
      </c>
      <c r="X70" s="51">
        <v>0</v>
      </c>
      <c r="Y70" s="16">
        <v>0</v>
      </c>
      <c r="Z70" s="17">
        <f t="shared" si="70"/>
        <v>0</v>
      </c>
      <c r="AA70" s="51">
        <v>0</v>
      </c>
      <c r="AB70" s="16">
        <v>0</v>
      </c>
      <c r="AC70" s="16">
        <v>0</v>
      </c>
      <c r="AD70" s="16">
        <v>0</v>
      </c>
      <c r="AE70" s="16">
        <v>0</v>
      </c>
      <c r="AF70" s="17">
        <v>0</v>
      </c>
      <c r="AG70" s="44">
        <f t="shared" ref="AG70:AG72" si="81">Z70+AA70+AB70+AC70+AD70+AE70+AF70</f>
        <v>0</v>
      </c>
      <c r="AH70" s="23"/>
    </row>
    <row r="71" spans="1:34" s="8" customFormat="1" ht="11.25">
      <c r="A71" s="7"/>
      <c r="B71" s="32" t="s">
        <v>67</v>
      </c>
      <c r="C71" s="63">
        <v>0</v>
      </c>
      <c r="D71" s="18">
        <v>0</v>
      </c>
      <c r="E71" s="19">
        <v>0</v>
      </c>
      <c r="F71" s="43">
        <f>C71+D71+E71</f>
        <v>0</v>
      </c>
      <c r="G71" s="52">
        <v>0</v>
      </c>
      <c r="H71" s="78">
        <v>0</v>
      </c>
      <c r="I71" s="43">
        <v>0</v>
      </c>
      <c r="J71" s="43">
        <v>0</v>
      </c>
      <c r="K71" s="43">
        <f t="shared" si="79"/>
        <v>0</v>
      </c>
      <c r="L71" s="52">
        <v>0</v>
      </c>
      <c r="M71" s="18">
        <v>0</v>
      </c>
      <c r="N71" s="18">
        <v>0</v>
      </c>
      <c r="O71" s="19">
        <f t="shared" si="62"/>
        <v>0</v>
      </c>
      <c r="P71" s="52">
        <v>0</v>
      </c>
      <c r="Q71" s="18">
        <v>0</v>
      </c>
      <c r="R71" s="19">
        <f t="shared" si="63"/>
        <v>0</v>
      </c>
      <c r="S71" s="43">
        <f>O71+R71</f>
        <v>0</v>
      </c>
      <c r="T71" s="52">
        <v>0</v>
      </c>
      <c r="U71" s="19">
        <v>0</v>
      </c>
      <c r="V71" s="43">
        <f t="shared" si="80"/>
        <v>0</v>
      </c>
      <c r="W71" s="43">
        <v>0</v>
      </c>
      <c r="X71" s="52">
        <v>0</v>
      </c>
      <c r="Y71" s="18">
        <v>0</v>
      </c>
      <c r="Z71" s="19">
        <f t="shared" si="70"/>
        <v>0</v>
      </c>
      <c r="AA71" s="52">
        <v>0</v>
      </c>
      <c r="AB71" s="18">
        <v>0</v>
      </c>
      <c r="AC71" s="18">
        <v>0</v>
      </c>
      <c r="AD71" s="18">
        <v>0</v>
      </c>
      <c r="AE71" s="18">
        <v>0</v>
      </c>
      <c r="AF71" s="19">
        <v>0</v>
      </c>
      <c r="AG71" s="43">
        <f t="shared" si="81"/>
        <v>0</v>
      </c>
      <c r="AH71" s="23"/>
    </row>
    <row r="72" spans="1:34" s="8" customFormat="1" thickBot="1">
      <c r="A72" s="7"/>
      <c r="B72" s="41" t="s">
        <v>68</v>
      </c>
      <c r="C72" s="89">
        <v>0</v>
      </c>
      <c r="D72" s="12">
        <v>0</v>
      </c>
      <c r="E72" s="27">
        <v>0</v>
      </c>
      <c r="F72" s="45">
        <f t="shared" si="73"/>
        <v>0</v>
      </c>
      <c r="G72" s="53">
        <v>0</v>
      </c>
      <c r="H72" s="95">
        <v>0</v>
      </c>
      <c r="I72" s="45">
        <v>0</v>
      </c>
      <c r="J72" s="45">
        <v>0</v>
      </c>
      <c r="K72" s="45">
        <f t="shared" si="79"/>
        <v>0</v>
      </c>
      <c r="L72" s="53">
        <v>0</v>
      </c>
      <c r="M72" s="12">
        <v>0</v>
      </c>
      <c r="N72" s="12">
        <v>0</v>
      </c>
      <c r="O72" s="27">
        <f t="shared" si="62"/>
        <v>0</v>
      </c>
      <c r="P72" s="53">
        <v>0</v>
      </c>
      <c r="Q72" s="12">
        <v>0</v>
      </c>
      <c r="R72" s="27">
        <f t="shared" si="63"/>
        <v>0</v>
      </c>
      <c r="S72" s="45">
        <f>O72+R72</f>
        <v>0</v>
      </c>
      <c r="T72" s="53">
        <v>0</v>
      </c>
      <c r="U72" s="27">
        <v>0</v>
      </c>
      <c r="V72" s="45">
        <f t="shared" si="80"/>
        <v>0</v>
      </c>
      <c r="W72" s="45">
        <v>0</v>
      </c>
      <c r="X72" s="53">
        <v>0</v>
      </c>
      <c r="Y72" s="12">
        <v>0</v>
      </c>
      <c r="Z72" s="27">
        <f t="shared" si="70"/>
        <v>0</v>
      </c>
      <c r="AA72" s="53">
        <v>0</v>
      </c>
      <c r="AB72" s="12">
        <v>0</v>
      </c>
      <c r="AC72" s="12">
        <v>0</v>
      </c>
      <c r="AD72" s="12">
        <v>0</v>
      </c>
      <c r="AE72" s="12">
        <v>0</v>
      </c>
      <c r="AF72" s="27">
        <v>0</v>
      </c>
      <c r="AG72" s="45">
        <f t="shared" si="81"/>
        <v>0</v>
      </c>
      <c r="AH72" s="23"/>
    </row>
    <row r="73" spans="1:34" s="8" customFormat="1" thickBot="1">
      <c r="A73" s="7"/>
      <c r="B73" s="26" t="s">
        <v>26</v>
      </c>
      <c r="C73" s="90">
        <f t="shared" ref="C73:K73" si="82">SUM(C70:C72)</f>
        <v>0</v>
      </c>
      <c r="D73" s="20">
        <f t="shared" si="82"/>
        <v>0</v>
      </c>
      <c r="E73" s="31">
        <f t="shared" si="82"/>
        <v>0</v>
      </c>
      <c r="F73" s="46">
        <f t="shared" si="82"/>
        <v>0</v>
      </c>
      <c r="G73" s="50">
        <f t="shared" si="82"/>
        <v>0</v>
      </c>
      <c r="H73" s="97">
        <f t="shared" si="82"/>
        <v>0</v>
      </c>
      <c r="I73" s="46">
        <f t="shared" si="82"/>
        <v>0</v>
      </c>
      <c r="J73" s="46">
        <f t="shared" si="82"/>
        <v>0</v>
      </c>
      <c r="K73" s="49">
        <f t="shared" si="82"/>
        <v>0</v>
      </c>
      <c r="L73" s="50">
        <f t="shared" ref="L73:AF73" si="83">SUM(L70:L72)</f>
        <v>0</v>
      </c>
      <c r="M73" s="20">
        <f t="shared" si="83"/>
        <v>0</v>
      </c>
      <c r="N73" s="20">
        <f t="shared" si="83"/>
        <v>0</v>
      </c>
      <c r="O73" s="31">
        <f t="shared" si="83"/>
        <v>0</v>
      </c>
      <c r="P73" s="50">
        <f t="shared" si="83"/>
        <v>0</v>
      </c>
      <c r="Q73" s="20">
        <f t="shared" si="83"/>
        <v>0</v>
      </c>
      <c r="R73" s="31">
        <f t="shared" si="83"/>
        <v>0</v>
      </c>
      <c r="S73" s="46">
        <f t="shared" si="83"/>
        <v>0</v>
      </c>
      <c r="T73" s="50">
        <f t="shared" si="83"/>
        <v>0</v>
      </c>
      <c r="U73" s="31">
        <f t="shared" si="83"/>
        <v>0</v>
      </c>
      <c r="V73" s="46">
        <f>SUM(V70:V72)</f>
        <v>0</v>
      </c>
      <c r="W73" s="46">
        <f t="shared" si="83"/>
        <v>0</v>
      </c>
      <c r="X73" s="50">
        <f>SUM(X70:X72)</f>
        <v>0</v>
      </c>
      <c r="Y73" s="20">
        <f t="shared" si="83"/>
        <v>0</v>
      </c>
      <c r="Z73" s="31">
        <f t="shared" si="83"/>
        <v>0</v>
      </c>
      <c r="AA73" s="50">
        <f t="shared" si="83"/>
        <v>0</v>
      </c>
      <c r="AB73" s="20">
        <f t="shared" si="83"/>
        <v>0</v>
      </c>
      <c r="AC73" s="20">
        <f t="shared" si="83"/>
        <v>0</v>
      </c>
      <c r="AD73" s="20">
        <f t="shared" si="83"/>
        <v>0</v>
      </c>
      <c r="AE73" s="20">
        <f t="shared" si="83"/>
        <v>0</v>
      </c>
      <c r="AF73" s="31">
        <f t="shared" si="83"/>
        <v>0</v>
      </c>
      <c r="AG73" s="46">
        <f t="shared" ref="AG73" si="84">Z73+AA73+AB73+AC73+AD73+AE73+AF73</f>
        <v>0</v>
      </c>
      <c r="AH73" s="23"/>
    </row>
    <row r="74" spans="1:34" thickBot="1">
      <c r="A74" s="5"/>
      <c r="B74" s="26" t="s">
        <v>55</v>
      </c>
      <c r="C74" s="30">
        <f>C61+C65+C69+C73</f>
        <v>285809588.31999999</v>
      </c>
      <c r="D74" s="24">
        <f t="shared" ref="D74:S74" si="85">D61+D65+D69+D73</f>
        <v>154842053.04999998</v>
      </c>
      <c r="E74" s="28">
        <f t="shared" si="85"/>
        <v>5050126.57</v>
      </c>
      <c r="F74" s="29">
        <f>F61+F65+F69+F73</f>
        <v>445701767.93999994</v>
      </c>
      <c r="G74" s="25">
        <f t="shared" si="85"/>
        <v>355784161.31000274</v>
      </c>
      <c r="H74" s="28">
        <f t="shared" si="85"/>
        <v>314617585.34999996</v>
      </c>
      <c r="I74" s="29">
        <f t="shared" si="85"/>
        <v>2234436.879999999</v>
      </c>
      <c r="J74" s="29">
        <f t="shared" si="85"/>
        <v>4035966.4899999998</v>
      </c>
      <c r="K74" s="29">
        <f>K61+K65+K69+K73</f>
        <v>766589756.65999997</v>
      </c>
      <c r="L74" s="25">
        <f>L61+L65+L69+L73</f>
        <v>42600214.489999995</v>
      </c>
      <c r="M74" s="24">
        <f t="shared" si="85"/>
        <v>20308327.530000001</v>
      </c>
      <c r="N74" s="24">
        <f t="shared" si="85"/>
        <v>57749441.769999996</v>
      </c>
      <c r="O74" s="28">
        <f>O61+O65+O69+O73</f>
        <v>120657983.78999998</v>
      </c>
      <c r="P74" s="25">
        <f t="shared" si="85"/>
        <v>10669944.82</v>
      </c>
      <c r="Q74" s="24">
        <f t="shared" si="85"/>
        <v>730558</v>
      </c>
      <c r="R74" s="28">
        <f t="shared" si="85"/>
        <v>11400502.82</v>
      </c>
      <c r="S74" s="29">
        <f t="shared" si="85"/>
        <v>132058486.60999998</v>
      </c>
      <c r="T74" s="25">
        <f>T61+T65+T69+T73</f>
        <v>192883047.40000001</v>
      </c>
      <c r="U74" s="28">
        <f>U61+U65+U69+U73</f>
        <v>53687385.989999995</v>
      </c>
      <c r="V74" s="29">
        <f>V61+V65+V69+V73</f>
        <v>246570433.39000002</v>
      </c>
      <c r="W74" s="29">
        <f t="shared" ref="W74" si="86">W61+W65+W69+W73</f>
        <v>6822437.9700000007</v>
      </c>
      <c r="X74" s="25">
        <f>X61+X65+X69+X73</f>
        <v>908969.28</v>
      </c>
      <c r="Y74" s="24">
        <f t="shared" ref="Y74:AF74" si="87">Y61+Y65+Y69+Y73</f>
        <v>463731.45000000007</v>
      </c>
      <c r="Z74" s="28">
        <f t="shared" si="87"/>
        <v>1372700.73</v>
      </c>
      <c r="AA74" s="25">
        <f t="shared" si="87"/>
        <v>215998.10000000003</v>
      </c>
      <c r="AB74" s="24">
        <f t="shared" si="87"/>
        <v>373107.33</v>
      </c>
      <c r="AC74" s="24">
        <f t="shared" si="87"/>
        <v>1953550.6600000001</v>
      </c>
      <c r="AD74" s="24">
        <f t="shared" si="87"/>
        <v>5847534.9700000007</v>
      </c>
      <c r="AE74" s="24">
        <f t="shared" si="87"/>
        <v>140856.58000000002</v>
      </c>
      <c r="AF74" s="28">
        <f t="shared" si="87"/>
        <v>108308.22</v>
      </c>
      <c r="AG74" s="29">
        <f>AG61+AG65+AG69+AG73</f>
        <v>10012056.59</v>
      </c>
      <c r="AH74" s="23"/>
    </row>
    <row r="75" spans="1:34" s="11" customFormat="1" ht="11.25">
      <c r="A75" s="9"/>
      <c r="B75" s="47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44"/>
    </row>
    <row r="76" spans="1:34" s="11" customFormat="1" thickBot="1">
      <c r="A76" s="9"/>
      <c r="B76" s="4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23"/>
    </row>
    <row r="77" spans="1:34" s="4" customFormat="1" ht="18">
      <c r="A77" s="3"/>
      <c r="B77" s="158" t="s">
        <v>22</v>
      </c>
      <c r="C77" s="161" t="s">
        <v>54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3"/>
      <c r="AH77" s="33"/>
    </row>
    <row r="78" spans="1:34" s="2" customFormat="1" ht="36.75" thickBot="1">
      <c r="A78" s="1"/>
      <c r="B78" s="159"/>
      <c r="C78" s="164" t="s">
        <v>0</v>
      </c>
      <c r="D78" s="165"/>
      <c r="E78" s="165"/>
      <c r="F78" s="165"/>
      <c r="G78" s="165"/>
      <c r="H78" s="165"/>
      <c r="I78" s="165"/>
      <c r="J78" s="165"/>
      <c r="K78" s="165"/>
      <c r="L78" s="165" t="s">
        <v>1</v>
      </c>
      <c r="M78" s="165"/>
      <c r="N78" s="165"/>
      <c r="O78" s="165"/>
      <c r="P78" s="165"/>
      <c r="Q78" s="165"/>
      <c r="R78" s="165"/>
      <c r="S78" s="165"/>
      <c r="T78" s="166" t="s">
        <v>2</v>
      </c>
      <c r="U78" s="166"/>
      <c r="V78" s="166"/>
      <c r="W78" s="68" t="s">
        <v>3</v>
      </c>
      <c r="X78" s="165" t="s">
        <v>31</v>
      </c>
      <c r="Y78" s="165"/>
      <c r="Z78" s="165"/>
      <c r="AA78" s="165"/>
      <c r="AB78" s="165"/>
      <c r="AC78" s="165"/>
      <c r="AD78" s="165"/>
      <c r="AE78" s="165"/>
      <c r="AF78" s="165"/>
      <c r="AG78" s="167"/>
      <c r="AH78" s="34"/>
    </row>
    <row r="79" spans="1:34" s="2" customFormat="1" ht="11.25" customHeight="1" thickBot="1">
      <c r="A79" s="1"/>
      <c r="B79" s="159"/>
      <c r="C79" s="168" t="s">
        <v>4</v>
      </c>
      <c r="D79" s="169"/>
      <c r="E79" s="169"/>
      <c r="F79" s="170"/>
      <c r="G79" s="171" t="s">
        <v>51</v>
      </c>
      <c r="H79" s="173" t="s">
        <v>38</v>
      </c>
      <c r="I79" s="175" t="s">
        <v>52</v>
      </c>
      <c r="J79" s="177" t="s">
        <v>47</v>
      </c>
      <c r="K79" s="153" t="s">
        <v>32</v>
      </c>
      <c r="L79" s="171" t="s">
        <v>5</v>
      </c>
      <c r="M79" s="179"/>
      <c r="N79" s="179"/>
      <c r="O79" s="170"/>
      <c r="P79" s="171" t="s">
        <v>6</v>
      </c>
      <c r="Q79" s="179"/>
      <c r="R79" s="170"/>
      <c r="S79" s="153" t="s">
        <v>33</v>
      </c>
      <c r="T79" s="147" t="s">
        <v>7</v>
      </c>
      <c r="U79" s="151" t="s">
        <v>8</v>
      </c>
      <c r="V79" s="153" t="s">
        <v>34</v>
      </c>
      <c r="W79" s="153" t="s">
        <v>36</v>
      </c>
      <c r="X79" s="155" t="s">
        <v>37</v>
      </c>
      <c r="Y79" s="156"/>
      <c r="Z79" s="157"/>
      <c r="AA79" s="147" t="s">
        <v>43</v>
      </c>
      <c r="AB79" s="149" t="s">
        <v>44</v>
      </c>
      <c r="AC79" s="149" t="s">
        <v>45</v>
      </c>
      <c r="AD79" s="149" t="s">
        <v>40</v>
      </c>
      <c r="AE79" s="149" t="s">
        <v>42</v>
      </c>
      <c r="AF79" s="151" t="s">
        <v>41</v>
      </c>
      <c r="AG79" s="145" t="s">
        <v>35</v>
      </c>
      <c r="AH79" s="34"/>
    </row>
    <row r="80" spans="1:34" s="2" customFormat="1" ht="41.25" thickBot="1">
      <c r="A80" s="1"/>
      <c r="B80" s="160"/>
      <c r="C80" s="92" t="s">
        <v>9</v>
      </c>
      <c r="D80" s="93" t="s">
        <v>48</v>
      </c>
      <c r="E80" s="94" t="s">
        <v>46</v>
      </c>
      <c r="F80" s="112" t="s">
        <v>10</v>
      </c>
      <c r="G80" s="172"/>
      <c r="H80" s="174"/>
      <c r="I80" s="176"/>
      <c r="J80" s="178"/>
      <c r="K80" s="154"/>
      <c r="L80" s="111" t="s">
        <v>11</v>
      </c>
      <c r="M80" s="83" t="s">
        <v>12</v>
      </c>
      <c r="N80" s="83" t="s">
        <v>13</v>
      </c>
      <c r="O80" s="107" t="s">
        <v>14</v>
      </c>
      <c r="P80" s="110" t="s">
        <v>15</v>
      </c>
      <c r="Q80" s="84" t="s">
        <v>16</v>
      </c>
      <c r="R80" s="107" t="s">
        <v>17</v>
      </c>
      <c r="S80" s="154"/>
      <c r="T80" s="148"/>
      <c r="U80" s="152"/>
      <c r="V80" s="154"/>
      <c r="W80" s="154"/>
      <c r="X80" s="108" t="s">
        <v>19</v>
      </c>
      <c r="Y80" s="85" t="s">
        <v>18</v>
      </c>
      <c r="Z80" s="107" t="s">
        <v>20</v>
      </c>
      <c r="AA80" s="148"/>
      <c r="AB80" s="150"/>
      <c r="AC80" s="150"/>
      <c r="AD80" s="150"/>
      <c r="AE80" s="150"/>
      <c r="AF80" s="152"/>
      <c r="AG80" s="146"/>
      <c r="AH80" s="34"/>
    </row>
    <row r="81" spans="1:34" thickBot="1">
      <c r="A81" s="5"/>
      <c r="B81" s="103" t="s">
        <v>56</v>
      </c>
      <c r="C81" s="58">
        <f>C16-C61</f>
        <v>-1010707.9065998793</v>
      </c>
      <c r="D81" s="82">
        <f>D16-D61</f>
        <v>1266289.7804102898</v>
      </c>
      <c r="E81" s="102">
        <f>E16-E61</f>
        <v>-255581.87381043308</v>
      </c>
      <c r="F81" s="113">
        <f>F16-F61</f>
        <v>0</v>
      </c>
      <c r="G81" s="58"/>
      <c r="H81" s="105">
        <f t="shared" ref="H81:AG81" si="88">H16-H61</f>
        <v>0</v>
      </c>
      <c r="I81" s="109">
        <f t="shared" si="88"/>
        <v>0</v>
      </c>
      <c r="J81" s="109">
        <f t="shared" si="88"/>
        <v>-23075.610000000335</v>
      </c>
      <c r="K81" s="109">
        <f t="shared" si="88"/>
        <v>-23075.610000133514</v>
      </c>
      <c r="L81" s="58">
        <f t="shared" si="88"/>
        <v>0</v>
      </c>
      <c r="M81" s="82">
        <f t="shared" si="88"/>
        <v>0</v>
      </c>
      <c r="N81" s="82">
        <f t="shared" si="88"/>
        <v>0</v>
      </c>
      <c r="O81" s="105">
        <f t="shared" si="88"/>
        <v>0</v>
      </c>
      <c r="P81" s="58">
        <f t="shared" si="88"/>
        <v>0</v>
      </c>
      <c r="Q81" s="82">
        <f t="shared" si="88"/>
        <v>0</v>
      </c>
      <c r="R81" s="105">
        <f t="shared" si="88"/>
        <v>0</v>
      </c>
      <c r="S81" s="109">
        <f t="shared" si="88"/>
        <v>0</v>
      </c>
      <c r="T81" s="58">
        <f t="shared" si="88"/>
        <v>0</v>
      </c>
      <c r="U81" s="105">
        <f t="shared" si="88"/>
        <v>-15448.249999996275</v>
      </c>
      <c r="V81" s="109">
        <f t="shared" si="88"/>
        <v>-15448.25</v>
      </c>
      <c r="W81" s="109">
        <f t="shared" si="88"/>
        <v>0</v>
      </c>
      <c r="X81" s="58">
        <f t="shared" si="88"/>
        <v>-4164.4500000000698</v>
      </c>
      <c r="Y81" s="82">
        <f t="shared" si="88"/>
        <v>-59022.600000000035</v>
      </c>
      <c r="Z81" s="105">
        <f t="shared" si="88"/>
        <v>-63187.050000000047</v>
      </c>
      <c r="AA81" s="58">
        <f t="shared" si="88"/>
        <v>0</v>
      </c>
      <c r="AB81" s="82">
        <f t="shared" si="88"/>
        <v>0</v>
      </c>
      <c r="AC81" s="82">
        <f t="shared" si="88"/>
        <v>-132034.68999999779</v>
      </c>
      <c r="AD81" s="82">
        <f t="shared" si="88"/>
        <v>0</v>
      </c>
      <c r="AE81" s="82">
        <f t="shared" si="88"/>
        <v>0</v>
      </c>
      <c r="AF81" s="105">
        <f t="shared" si="88"/>
        <v>0</v>
      </c>
      <c r="AG81" s="106">
        <f t="shared" si="88"/>
        <v>-195221.73999999836</v>
      </c>
      <c r="AH81" s="11"/>
    </row>
    <row r="82" spans="1:34" thickBot="1">
      <c r="A82" s="5"/>
      <c r="B82" s="103" t="s">
        <v>82</v>
      </c>
      <c r="C82" s="58">
        <f>C26-C65</f>
        <v>0</v>
      </c>
      <c r="D82" s="82">
        <f>D26-D65</f>
        <v>0</v>
      </c>
      <c r="E82" s="102">
        <f>E26-E65</f>
        <v>0</v>
      </c>
      <c r="F82" s="113">
        <f>F26+F16-F61-F65</f>
        <v>0</v>
      </c>
      <c r="G82" s="58"/>
      <c r="H82" s="105">
        <f>H26-H65</f>
        <v>0</v>
      </c>
      <c r="I82" s="109">
        <f>I26-I65</f>
        <v>999999.99999999919</v>
      </c>
      <c r="J82" s="109">
        <f>J26+J16-J61-J65</f>
        <v>-75643.270000000484</v>
      </c>
      <c r="K82" s="109">
        <f>K26+K16-K61-K65</f>
        <v>924356.72999992967</v>
      </c>
      <c r="L82" s="58">
        <f t="shared" ref="L82:S82" si="89">L26-L65</f>
        <v>0</v>
      </c>
      <c r="M82" s="82">
        <f t="shared" si="89"/>
        <v>0</v>
      </c>
      <c r="N82" s="82">
        <f t="shared" si="89"/>
        <v>0</v>
      </c>
      <c r="O82" s="105">
        <f t="shared" si="89"/>
        <v>0</v>
      </c>
      <c r="P82" s="58">
        <f t="shared" si="89"/>
        <v>0</v>
      </c>
      <c r="Q82" s="82">
        <f t="shared" si="89"/>
        <v>0</v>
      </c>
      <c r="R82" s="105">
        <f t="shared" si="89"/>
        <v>0</v>
      </c>
      <c r="S82" s="109">
        <f t="shared" si="89"/>
        <v>0</v>
      </c>
      <c r="T82" s="58">
        <f>T26+T16-T61-T65</f>
        <v>0</v>
      </c>
      <c r="U82" s="105">
        <f>U26+U16-U61-U65</f>
        <v>-15448.250000044703</v>
      </c>
      <c r="V82" s="109">
        <f>V26+V16-V61-V65</f>
        <v>-15448.250000044703</v>
      </c>
      <c r="W82" s="109">
        <f>W26+W16-W61-W65</f>
        <v>-68181.289999998175</v>
      </c>
      <c r="X82" s="58">
        <f t="shared" ref="X82:AG82" si="90">X26-X65</f>
        <v>4164.451679139107</v>
      </c>
      <c r="Y82" s="82">
        <f t="shared" si="90"/>
        <v>59022.599999999802</v>
      </c>
      <c r="Z82" s="105">
        <f t="shared" si="90"/>
        <v>63187.051679138967</v>
      </c>
      <c r="AA82" s="58">
        <f t="shared" si="90"/>
        <v>0</v>
      </c>
      <c r="AB82" s="82">
        <f t="shared" si="90"/>
        <v>0</v>
      </c>
      <c r="AC82" s="82">
        <f t="shared" si="90"/>
        <v>132034.69333333382</v>
      </c>
      <c r="AD82" s="82">
        <f t="shared" si="90"/>
        <v>0</v>
      </c>
      <c r="AE82" s="82">
        <f t="shared" si="90"/>
        <v>0</v>
      </c>
      <c r="AF82" s="105">
        <f t="shared" si="90"/>
        <v>0</v>
      </c>
      <c r="AG82" s="106">
        <f t="shared" si="90"/>
        <v>195221.74501247471</v>
      </c>
      <c r="AH82" s="11"/>
    </row>
    <row r="83" spans="1:34" thickBot="1">
      <c r="A83" s="5"/>
      <c r="B83" s="103" t="s">
        <v>89</v>
      </c>
      <c r="C83" s="58">
        <f>C36-C69</f>
        <v>0</v>
      </c>
      <c r="D83" s="82">
        <f t="shared" ref="D83:F83" si="91">D36-D69</f>
        <v>0</v>
      </c>
      <c r="E83" s="102">
        <f t="shared" si="91"/>
        <v>0</v>
      </c>
      <c r="F83" s="113">
        <f t="shared" si="91"/>
        <v>0</v>
      </c>
      <c r="G83" s="58"/>
      <c r="H83" s="105">
        <f t="shared" ref="H83:I83" si="92">H36-H69</f>
        <v>1.5422701835632324E-6</v>
      </c>
      <c r="I83" s="109">
        <f t="shared" si="92"/>
        <v>-1000000.0000000005</v>
      </c>
      <c r="J83" s="109">
        <f>J26+J16+J36-J61-J65-J69</f>
        <v>0</v>
      </c>
      <c r="K83" s="109">
        <f>K36-K69</f>
        <v>-924356.72999843955</v>
      </c>
      <c r="L83" s="58">
        <f t="shared" ref="L83:AG83" si="93">L36-L69</f>
        <v>-2618382.1029426288</v>
      </c>
      <c r="M83" s="82">
        <f t="shared" si="93"/>
        <v>-387033.33181601483</v>
      </c>
      <c r="N83" s="82">
        <f t="shared" si="93"/>
        <v>-2328148.3552415147</v>
      </c>
      <c r="O83" s="105">
        <f t="shared" si="93"/>
        <v>-5333563.7900001556</v>
      </c>
      <c r="P83" s="58">
        <f>P36-P69</f>
        <v>0</v>
      </c>
      <c r="Q83" s="82">
        <f t="shared" si="93"/>
        <v>0</v>
      </c>
      <c r="R83" s="105">
        <f t="shared" si="93"/>
        <v>0</v>
      </c>
      <c r="S83" s="109">
        <f t="shared" si="93"/>
        <v>-5333563.7900001556</v>
      </c>
      <c r="T83" s="58">
        <f t="shared" si="93"/>
        <v>-4.5448541641235352E-7</v>
      </c>
      <c r="U83" s="105">
        <f t="shared" si="93"/>
        <v>6.7055225372314453E-8</v>
      </c>
      <c r="V83" s="109">
        <f t="shared" si="93"/>
        <v>-4.1723251342773438E-7</v>
      </c>
      <c r="W83" s="109">
        <f>W16+W26+W36-W61-W65-W69</f>
        <v>9.3132257461547852E-9</v>
      </c>
      <c r="X83" s="58">
        <f t="shared" si="93"/>
        <v>1.5133991837501526E-9</v>
      </c>
      <c r="Y83" s="82">
        <f t="shared" si="93"/>
        <v>2.9103830456733704E-10</v>
      </c>
      <c r="Z83" s="105">
        <f t="shared" si="93"/>
        <v>1.7462298274040222E-9</v>
      </c>
      <c r="AA83" s="58">
        <f t="shared" si="93"/>
        <v>-3.4924596548080444E-10</v>
      </c>
      <c r="AB83" s="82">
        <f t="shared" si="93"/>
        <v>0</v>
      </c>
      <c r="AC83" s="82">
        <f t="shared" si="93"/>
        <v>-2.6775524020195007E-9</v>
      </c>
      <c r="AD83" s="82">
        <f t="shared" si="93"/>
        <v>3.3333515748381615E-3</v>
      </c>
      <c r="AE83" s="82">
        <f t="shared" si="93"/>
        <v>1.4551915228366852E-10</v>
      </c>
      <c r="AF83" s="105">
        <f t="shared" si="93"/>
        <v>0</v>
      </c>
      <c r="AG83" s="106">
        <f t="shared" si="93"/>
        <v>3.3333497121930122E-3</v>
      </c>
      <c r="AH83" s="11"/>
    </row>
    <row r="84" spans="1:34" thickBot="1">
      <c r="A84" s="5"/>
      <c r="B84" s="103" t="s">
        <v>98</v>
      </c>
      <c r="C84" s="58">
        <f>C48-C73</f>
        <v>49988541.800761662</v>
      </c>
      <c r="D84" s="82">
        <f t="shared" ref="D84:AG85" si="94">D48-D73</f>
        <v>27077563.735293616</v>
      </c>
      <c r="E84" s="102">
        <f t="shared" si="94"/>
        <v>883126.52394448919</v>
      </c>
      <c r="F84" s="113">
        <f t="shared" si="94"/>
        <v>77949232.059999779</v>
      </c>
      <c r="G84" s="58"/>
      <c r="H84" s="105">
        <f t="shared" si="94"/>
        <v>61260414.649998821</v>
      </c>
      <c r="I84" s="109">
        <f t="shared" si="94"/>
        <v>3976563.12</v>
      </c>
      <c r="J84" s="109">
        <f t="shared" si="94"/>
        <v>1457033.51</v>
      </c>
      <c r="K84" s="109">
        <f t="shared" si="94"/>
        <v>144643243.3399986</v>
      </c>
      <c r="L84" s="58">
        <f t="shared" si="94"/>
        <v>3785557.8431771165</v>
      </c>
      <c r="M84" s="82">
        <f t="shared" si="94"/>
        <v>1804646.9831988213</v>
      </c>
      <c r="N84" s="82">
        <f t="shared" si="94"/>
        <v>9991365.1736240573</v>
      </c>
      <c r="O84" s="105">
        <f t="shared" si="94"/>
        <v>15581569.999999996</v>
      </c>
      <c r="P84" s="58">
        <f t="shared" si="94"/>
        <v>3397765.179999995</v>
      </c>
      <c r="Q84" s="82">
        <f t="shared" si="94"/>
        <v>201962</v>
      </c>
      <c r="R84" s="105">
        <f t="shared" si="94"/>
        <v>3599727.179999995</v>
      </c>
      <c r="S84" s="109">
        <f t="shared" si="94"/>
        <v>19181297.179999992</v>
      </c>
      <c r="T84" s="58">
        <f t="shared" si="94"/>
        <v>9269229.7499999069</v>
      </c>
      <c r="U84" s="105">
        <f t="shared" si="94"/>
        <v>36474722.259999976</v>
      </c>
      <c r="V84" s="109">
        <f t="shared" si="94"/>
        <v>45743952.009999886</v>
      </c>
      <c r="W84" s="109">
        <f t="shared" si="94"/>
        <v>458472.03000000305</v>
      </c>
      <c r="X84" s="58">
        <f t="shared" si="94"/>
        <v>244810.71832085919</v>
      </c>
      <c r="Y84" s="82">
        <f t="shared" si="94"/>
        <v>127788.55</v>
      </c>
      <c r="Z84" s="105">
        <f t="shared" si="94"/>
        <v>372599.26832085918</v>
      </c>
      <c r="AA84" s="58">
        <f t="shared" si="94"/>
        <v>81041.899999999994</v>
      </c>
      <c r="AB84" s="82">
        <f t="shared" si="94"/>
        <v>285322.67000000004</v>
      </c>
      <c r="AC84" s="82">
        <f t="shared" si="94"/>
        <v>732709.3366666676</v>
      </c>
      <c r="AD84" s="82">
        <f t="shared" si="94"/>
        <v>6861295.0266666543</v>
      </c>
      <c r="AE84" s="82">
        <f t="shared" si="94"/>
        <v>110743.42</v>
      </c>
      <c r="AF84" s="105">
        <f t="shared" si="94"/>
        <v>249191.78</v>
      </c>
      <c r="AG84" s="106">
        <f t="shared" si="94"/>
        <v>8692903.4016541801</v>
      </c>
      <c r="AH84" s="11"/>
    </row>
    <row r="85" spans="1:34" thickBot="1">
      <c r="A85" s="5"/>
      <c r="B85" s="104" t="s">
        <v>21</v>
      </c>
      <c r="C85" s="114">
        <f>C49-C74</f>
        <v>48977833.894161761</v>
      </c>
      <c r="D85" s="115">
        <f t="shared" si="94"/>
        <v>28343853.515703917</v>
      </c>
      <c r="E85" s="116">
        <f t="shared" si="94"/>
        <v>627544.65013405494</v>
      </c>
      <c r="F85" s="117">
        <f t="shared" si="94"/>
        <v>77949232.059999824</v>
      </c>
      <c r="G85" s="30"/>
      <c r="H85" s="118">
        <f t="shared" si="94"/>
        <v>61260414.650000393</v>
      </c>
      <c r="I85" s="119">
        <f t="shared" si="94"/>
        <v>3976563.1199999992</v>
      </c>
      <c r="J85" s="119">
        <f t="shared" si="94"/>
        <v>1457033.5099999993</v>
      </c>
      <c r="K85" s="119">
        <f t="shared" si="94"/>
        <v>144643243.34000015</v>
      </c>
      <c r="L85" s="114">
        <f t="shared" si="94"/>
        <v>1167175.7402345017</v>
      </c>
      <c r="M85" s="115">
        <f t="shared" si="94"/>
        <v>1417613.6513828114</v>
      </c>
      <c r="N85" s="115">
        <f t="shared" si="94"/>
        <v>7663216.8183825463</v>
      </c>
      <c r="O85" s="118">
        <f t="shared" si="94"/>
        <v>10248006.209999874</v>
      </c>
      <c r="P85" s="114">
        <f t="shared" si="94"/>
        <v>3397765.179999996</v>
      </c>
      <c r="Q85" s="115">
        <f t="shared" si="94"/>
        <v>201962</v>
      </c>
      <c r="R85" s="118">
        <f t="shared" si="94"/>
        <v>3599727.179999996</v>
      </c>
      <c r="S85" s="119">
        <f t="shared" si="94"/>
        <v>13847733.389999866</v>
      </c>
      <c r="T85" s="114">
        <f t="shared" si="94"/>
        <v>9269229.7499994338</v>
      </c>
      <c r="U85" s="118">
        <f t="shared" si="94"/>
        <v>36459274.010000005</v>
      </c>
      <c r="V85" s="119">
        <f t="shared" si="94"/>
        <v>45728503.759999424</v>
      </c>
      <c r="W85" s="119">
        <f t="shared" si="94"/>
        <v>458472.03000001237</v>
      </c>
      <c r="X85" s="114">
        <f t="shared" si="94"/>
        <v>244810.71999999974</v>
      </c>
      <c r="Y85" s="115">
        <f t="shared" si="94"/>
        <v>127788.55000000005</v>
      </c>
      <c r="Z85" s="118">
        <f t="shared" si="94"/>
        <v>372599.26999999979</v>
      </c>
      <c r="AA85" s="114">
        <f t="shared" si="94"/>
        <v>81041.899999999616</v>
      </c>
      <c r="AB85" s="115">
        <f t="shared" si="94"/>
        <v>285322.67</v>
      </c>
      <c r="AC85" s="115">
        <f t="shared" si="94"/>
        <v>732709.34000000078</v>
      </c>
      <c r="AD85" s="115">
        <f t="shared" si="94"/>
        <v>6861295.0300000068</v>
      </c>
      <c r="AE85" s="115">
        <f t="shared" si="94"/>
        <v>110743.4200000001</v>
      </c>
      <c r="AF85" s="118">
        <f t="shared" si="94"/>
        <v>249191.78</v>
      </c>
      <c r="AG85" s="120">
        <f t="shared" si="94"/>
        <v>8692903.4100000076</v>
      </c>
      <c r="AH85" s="23"/>
    </row>
    <row r="86" spans="1:34" ht="12" customHeight="1">
      <c r="O86" s="143"/>
    </row>
    <row r="87" spans="1:34" ht="12" customHeight="1">
      <c r="O87" s="143"/>
    </row>
  </sheetData>
  <sheetProtection selectLockedCells="1" selectUnlockedCells="1"/>
  <mergeCells count="83">
    <mergeCell ref="S5:S6"/>
    <mergeCell ref="B2:B6"/>
    <mergeCell ref="C2:AG2"/>
    <mergeCell ref="C3:K4"/>
    <mergeCell ref="L3:AG3"/>
    <mergeCell ref="L4:S4"/>
    <mergeCell ref="T4:V4"/>
    <mergeCell ref="X4:AG4"/>
    <mergeCell ref="C5:F5"/>
    <mergeCell ref="G5:G6"/>
    <mergeCell ref="H5:H6"/>
    <mergeCell ref="I5:I6"/>
    <mergeCell ref="J5:J6"/>
    <mergeCell ref="K5:K6"/>
    <mergeCell ref="L5:O5"/>
    <mergeCell ref="P5:R5"/>
    <mergeCell ref="AG5:AG6"/>
    <mergeCell ref="T5:T6"/>
    <mergeCell ref="U5:U6"/>
    <mergeCell ref="V5:V6"/>
    <mergeCell ref="W5:W6"/>
    <mergeCell ref="X5:Z5"/>
    <mergeCell ref="AA5:AA6"/>
    <mergeCell ref="AB5:AB6"/>
    <mergeCell ref="AC5:AC6"/>
    <mergeCell ref="AD5:AD6"/>
    <mergeCell ref="AE5:AE6"/>
    <mergeCell ref="AF5:AF6"/>
    <mergeCell ref="S55:S56"/>
    <mergeCell ref="B52:B56"/>
    <mergeCell ref="C52:AG52"/>
    <mergeCell ref="C53:K54"/>
    <mergeCell ref="L53:AG53"/>
    <mergeCell ref="L54:S54"/>
    <mergeCell ref="T54:V54"/>
    <mergeCell ref="X54:AG54"/>
    <mergeCell ref="C55:F55"/>
    <mergeCell ref="G55:G56"/>
    <mergeCell ref="H55:H56"/>
    <mergeCell ref="I55:I56"/>
    <mergeCell ref="J55:J56"/>
    <mergeCell ref="K55:K56"/>
    <mergeCell ref="L55:O55"/>
    <mergeCell ref="P55:R55"/>
    <mergeCell ref="AG55:AG56"/>
    <mergeCell ref="T55:T56"/>
    <mergeCell ref="U55:U56"/>
    <mergeCell ref="V55:V56"/>
    <mergeCell ref="W55:W56"/>
    <mergeCell ref="X55:Z55"/>
    <mergeCell ref="AA55:AA56"/>
    <mergeCell ref="AB55:AB56"/>
    <mergeCell ref="AC55:AC56"/>
    <mergeCell ref="AD55:AD56"/>
    <mergeCell ref="AE55:AE56"/>
    <mergeCell ref="AF55:AF56"/>
    <mergeCell ref="B77:B80"/>
    <mergeCell ref="C77:AG77"/>
    <mergeCell ref="C78:K78"/>
    <mergeCell ref="L78:S78"/>
    <mergeCell ref="T78:V78"/>
    <mergeCell ref="X78:AG78"/>
    <mergeCell ref="C79:F79"/>
    <mergeCell ref="G79:G80"/>
    <mergeCell ref="H79:H80"/>
    <mergeCell ref="I79:I80"/>
    <mergeCell ref="AB79:AB80"/>
    <mergeCell ref="J79:J80"/>
    <mergeCell ref="K79:K80"/>
    <mergeCell ref="L79:O79"/>
    <mergeCell ref="P79:R79"/>
    <mergeCell ref="S79:S80"/>
    <mergeCell ref="T79:T80"/>
    <mergeCell ref="U79:U80"/>
    <mergeCell ref="V79:V80"/>
    <mergeCell ref="W79:W80"/>
    <mergeCell ref="X79:Z79"/>
    <mergeCell ref="AG79:AG80"/>
    <mergeCell ref="AA79:AA80"/>
    <mergeCell ref="AC79:AC80"/>
    <mergeCell ref="AD79:AD80"/>
    <mergeCell ref="AE79:AE80"/>
    <mergeCell ref="AF79:AF80"/>
  </mergeCells>
  <pageMargins left="0.23622047244094491" right="0.23622047244094491" top="0.23622047244094491" bottom="0.23622047244094491" header="0" footer="0"/>
  <pageSetup paperSize="9" scale="70" orientation="landscape" r:id="rId1"/>
  <headerFooter alignWithMargins="0"/>
  <ignoredErrors>
    <ignoredError sqref="K16 J83 W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09.11.2018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2018-09-20T11:33:47Z</cp:lastPrinted>
  <dcterms:created xsi:type="dcterms:W3CDTF">2016-03-23T11:17:13Z</dcterms:created>
  <dcterms:modified xsi:type="dcterms:W3CDTF">2018-11-09T11:23:59Z</dcterms:modified>
</cp:coreProperties>
</file>